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9540" windowHeight="3036" tabRatio="602" activeTab="0"/>
  </bookViews>
  <sheets>
    <sheet name="2021-2022" sheetId="1" r:id="rId1"/>
  </sheets>
  <definedNames>
    <definedName name="_xlnm.Print_Titles" localSheetId="0">'2021-2022'!$5:$7</definedName>
    <definedName name="_xlnm.Print_Area" localSheetId="0">'2021-2022'!$A$1:$M$147</definedName>
  </definedNames>
  <calcPr fullCalcOnLoad="1"/>
</workbook>
</file>

<file path=xl/sharedStrings.xml><?xml version="1.0" encoding="utf-8"?>
<sst xmlns="http://schemas.openxmlformats.org/spreadsheetml/2006/main" count="159" uniqueCount="138">
  <si>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</si>
  <si>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</si>
  <si>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</si>
  <si>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</si>
  <si>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</si>
  <si>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</si>
  <si>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</si>
  <si>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</si>
  <si>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</si>
  <si>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</si>
  <si>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</si>
  <si>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</si>
  <si>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</si>
  <si>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</si>
  <si>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</si>
  <si>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</si>
  <si>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</si>
  <si>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</si>
  <si>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</si>
  <si>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</si>
  <si>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</si>
  <si>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</si>
  <si>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</si>
  <si>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</si>
  <si>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</si>
  <si>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</si>
  <si>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</si>
  <si>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</si>
  <si>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</si>
  <si>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</si>
  <si>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</si>
  <si>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</si>
  <si>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</si>
  <si>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</si>
  <si>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</si>
  <si>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</si>
  <si>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</si>
  <si>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</si>
  <si>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</si>
  <si>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</si>
  <si>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</si>
  <si>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</si>
  <si>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</si>
  <si>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</si>
  <si>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</si>
  <si>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</si>
  <si>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</si>
  <si>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</si>
  <si>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</si>
  <si>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</si>
  <si>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</si>
  <si>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</si>
  <si>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</si>
  <si>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</si>
  <si>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</si>
  <si>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</si>
  <si>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</si>
  <si>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</si>
  <si>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</si>
  <si>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</si>
  <si>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</si>
  <si>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</si>
  <si>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</si>
  <si>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</si>
  <si>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</si>
  <si>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</si>
  <si>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</si>
  <si>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</si>
  <si>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</si>
  <si>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</si>
  <si>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</si>
  <si>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</si>
  <si>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</si>
  <si>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</si>
  <si>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</si>
  <si>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</si>
  <si>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</si>
  <si>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</si>
  <si>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</si>
  <si>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</si>
  <si>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</si>
  <si>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</si>
  <si>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</si>
  <si>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</si>
  <si>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</si>
  <si>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</si>
  <si>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</si>
  <si>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</si>
  <si>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</si>
  <si>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</si>
  <si>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</si>
  <si>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</si>
  <si>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</si>
  <si>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</si>
  <si>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</si>
  <si>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</si>
  <si>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</si>
  <si>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</si>
  <si>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</si>
  <si>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</si>
  <si>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</si>
  <si>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</si>
  <si>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</si>
  <si>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</si>
  <si>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</si>
  <si>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</si>
  <si>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</si>
  <si>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</si>
  <si>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</si>
  <si>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</si>
  <si>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</si>
  <si>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</si>
  <si>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</si>
  <si>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</si>
  <si>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</si>
  <si>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</si>
  <si>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>св.200</t>
  </si>
  <si>
    <t>св.300</t>
  </si>
  <si>
    <t>2021</t>
  </si>
  <si>
    <t>2022</t>
  </si>
  <si>
    <t>Государственная пошлина</t>
  </si>
  <si>
    <t>Дотации бюджетам бюджетам субъектов Российской Федерации и муниципальных образваний</t>
  </si>
  <si>
    <t>Защита населения и территории от чрезвычайных ситуаций природного и техногенного характера, пожарная безопасность</t>
  </si>
  <si>
    <t>Общее образование, дополнительное образование детей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</si>
  <si>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</si>
  <si>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</si>
  <si>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</si>
  <si>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 xml:space="preserve"> об  исполнении бюджета Осинниковского городского округа Кемеровской области - Кузбасса</t>
  </si>
  <si>
    <t>в 2022 году в сравнении с соответствующим периодом прошлого года</t>
  </si>
  <si>
    <t>св.10000</t>
  </si>
  <si>
    <t>св. 300</t>
  </si>
  <si>
    <t>св. 2000</t>
  </si>
  <si>
    <t>св. 200</t>
  </si>
  <si>
    <t>Инициативные платежи</t>
  </si>
  <si>
    <t>св. 800</t>
  </si>
  <si>
    <t>св. 3000</t>
  </si>
  <si>
    <t>св. 700</t>
  </si>
  <si>
    <t>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</si>
</sst>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/>
    </xf>
    <xf numFmtId="173" fontId="5" fillId="33" borderId="18" xfId="62" applyNumberFormat="1" applyFont="1" applyFill="1" applyBorder="1" applyAlignment="1">
      <alignment horizontal="right"/>
    </xf>
    <xf numFmtId="173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8" fillId="33" borderId="19" xfId="62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173" fontId="8" fillId="33" borderId="13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73" fontId="8" fillId="33" borderId="24" xfId="0" applyNumberFormat="1" applyFont="1" applyFill="1" applyBorder="1" applyAlignment="1">
      <alignment wrapText="1"/>
    </xf>
    <xf numFmtId="173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4" xfId="54" applyFont="1" applyFill="1" applyBorder="1" applyAlignment="1">
      <alignment vertical="top" wrapText="1"/>
      <protection/>
    </xf>
    <xf numFmtId="0" fontId="4" fillId="33" borderId="24" xfId="54" applyFont="1" applyFill="1" applyBorder="1" applyAlignment="1">
      <alignment vertical="center" wrapText="1"/>
      <protection/>
    </xf>
    <xf numFmtId="173" fontId="8" fillId="34" borderId="18" xfId="0" applyNumberFormat="1" applyFont="1" applyFill="1" applyBorder="1" applyAlignment="1">
      <alignment/>
    </xf>
    <xf numFmtId="173" fontId="9" fillId="34" borderId="18" xfId="0" applyNumberFormat="1" applyFont="1" applyFill="1" applyBorder="1" applyAlignment="1">
      <alignment/>
    </xf>
    <xf numFmtId="173" fontId="5" fillId="34" borderId="13" xfId="0" applyNumberFormat="1" applyFont="1" applyFill="1" applyBorder="1" applyAlignment="1">
      <alignment/>
    </xf>
    <xf numFmtId="49" fontId="10" fillId="34" borderId="24" xfId="53" applyNumberFormat="1" applyFont="1" applyFill="1" applyBorder="1" applyAlignment="1">
      <alignment vertical="top" wrapText="1"/>
      <protection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view="pageBreakPreview" zoomScaleSheetLayoutView="100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" sqref="L7"/>
    </sheetView>
  </sheetViews>
  <sheetFormatPr defaultColWidth="40.50390625" defaultRowHeight="12.75"/>
  <cols>
    <col min="1" max="1" width="78.75390625" style="1" customWidth="1"/>
    <col min="2" max="2" width="16.875" style="1" customWidth="1"/>
    <col min="3" max="3" width="17.50390625" style="1" customWidth="1"/>
    <col min="4" max="4" width="11.00390625" style="1" customWidth="1"/>
    <col min="5" max="6" width="10.50390625" style="1" customWidth="1"/>
    <col min="7" max="7" width="8.375" style="1" customWidth="1"/>
    <col min="8" max="8" width="12.00390625" style="1" customWidth="1"/>
    <col min="9" max="9" width="11.625" style="1" customWidth="1"/>
    <col min="10" max="10" width="8.00390625" style="1" customWidth="1"/>
    <col min="11" max="11" width="11.50390625" style="1" customWidth="1"/>
    <col min="12" max="12" width="10.50390625" style="2" customWidth="1"/>
    <col min="13" max="13" width="9.50390625" style="2" customWidth="1"/>
    <col min="14" max="14" width="17.50390625" style="1" customWidth="1"/>
    <col min="15" max="16384" width="40.50390625" style="1" customWidth="1"/>
  </cols>
  <sheetData>
    <row r="1" spans="1:7" ht="15">
      <c r="A1" s="68" t="s">
        <v>89</v>
      </c>
      <c r="B1" s="68"/>
      <c r="C1" s="68"/>
      <c r="D1" s="68"/>
      <c r="E1" s="68"/>
      <c r="F1" s="68"/>
      <c r="G1" s="68"/>
    </row>
    <row r="2" spans="1:11" ht="15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3"/>
      <c r="K2" s="3"/>
    </row>
    <row r="3" spans="1:9" ht="15">
      <c r="A3" s="72" t="s">
        <v>128</v>
      </c>
      <c r="B3" s="72"/>
      <c r="C3" s="72"/>
      <c r="D3" s="72"/>
      <c r="E3" s="72"/>
      <c r="F3" s="72"/>
      <c r="G3" s="72"/>
      <c r="H3" s="72"/>
      <c r="I3" s="72"/>
    </row>
    <row r="4" spans="1:13" ht="15.75" customHeight="1" thickBot="1">
      <c r="A4" s="4"/>
      <c r="B4" s="4"/>
      <c r="C4" s="4"/>
      <c r="D4" s="5"/>
      <c r="G4" s="5"/>
      <c r="L4" s="6"/>
      <c r="M4" s="6" t="s">
        <v>92</v>
      </c>
    </row>
    <row r="5" spans="1:13" ht="14.25" thickBot="1">
      <c r="A5" s="7" t="s">
        <v>7</v>
      </c>
      <c r="B5" s="69" t="s">
        <v>81</v>
      </c>
      <c r="C5" s="70"/>
      <c r="D5" s="66" t="s">
        <v>115</v>
      </c>
      <c r="E5" s="65" t="s">
        <v>82</v>
      </c>
      <c r="F5" s="65"/>
      <c r="G5" s="66" t="s">
        <v>115</v>
      </c>
      <c r="H5" s="65" t="s">
        <v>90</v>
      </c>
      <c r="I5" s="65"/>
      <c r="J5" s="66" t="s">
        <v>115</v>
      </c>
      <c r="K5" s="65" t="s">
        <v>114</v>
      </c>
      <c r="L5" s="65"/>
      <c r="M5" s="66" t="s">
        <v>115</v>
      </c>
    </row>
    <row r="6" spans="1:13" ht="14.25" thickBot="1">
      <c r="A6" s="8"/>
      <c r="B6" s="9" t="s">
        <v>118</v>
      </c>
      <c r="C6" s="9" t="s">
        <v>119</v>
      </c>
      <c r="D6" s="67"/>
      <c r="E6" s="9" t="s">
        <v>118</v>
      </c>
      <c r="F6" s="9" t="s">
        <v>119</v>
      </c>
      <c r="G6" s="67"/>
      <c r="H6" s="9" t="s">
        <v>118</v>
      </c>
      <c r="I6" s="9" t="s">
        <v>119</v>
      </c>
      <c r="J6" s="67"/>
      <c r="K6" s="9" t="s">
        <v>119</v>
      </c>
      <c r="L6" s="9" t="s">
        <v>137</v>
      </c>
      <c r="M6" s="67"/>
    </row>
    <row r="7" spans="1:13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</row>
    <row r="8" spans="1:15" ht="12.75">
      <c r="A8" s="46" t="s">
        <v>29</v>
      </c>
      <c r="B8" s="22">
        <f>B9+B10+B12+B13+B14+B15+B16+B17+B18+B19+B20+B21+B22+B23+B24+B26+B27+B28+B29+B30+B33+B34+B35+B36+B25</f>
        <v>96509.1</v>
      </c>
      <c r="C8" s="22">
        <f>C9+C10+C12+C13+C14+C15+C16+C17+C18+C19+C20+C21+C22+C23+C24+C26+C27+C28+C29+C30+C33+C34+C35+C36+C25</f>
        <v>105633.49999999999</v>
      </c>
      <c r="D8" s="23">
        <f aca="true" t="shared" si="0" ref="D8:D14">C8/B8*100</f>
        <v>109.45444522848102</v>
      </c>
      <c r="E8" s="22">
        <f>E9+E10+E12+E13+E14+E15+E16+E17+E18+E19+E20+E21+E22+E23+E24+E26+E27+E28+E29+E30+E33+E34+E35+E36+E25</f>
        <v>183704.2</v>
      </c>
      <c r="F8" s="22">
        <f>F9+F10+F12+F13+F14+F15+F16+F17+F18+F19+F20+F21+F22+F23+F24+F26+F27+F28+F29+F30+F33+F34+F35+F36+F25</f>
        <v>217619</v>
      </c>
      <c r="G8" s="22">
        <f>(F8/E8)*100</f>
        <v>118.46163560767799</v>
      </c>
      <c r="H8" s="61">
        <f>H9+H10+H12+H13+H14+H15+H16+H17+H18+H19+H20+H21+H22+H23+H24+H26+H27+H28+H29+H30+H33+H34+H35+H36+H25</f>
        <v>263054.9</v>
      </c>
      <c r="I8" s="22">
        <f>I9+I10+I12+I13+I14+I15+I16+I17+I18+I19+I20+I21+I22+I23+I24+I26+I27+I28+I29+I30+I33+I34+I35+I36+I25+I37</f>
        <v>317215.19999999995</v>
      </c>
      <c r="J8" s="23">
        <f>I8/H8*100</f>
        <v>120.58897211190514</v>
      </c>
      <c r="K8" s="22">
        <f>K9+K10+K12+K13+K14+K15+K16+K17+K18+K19+K20+K21+K22+K23+K24+K26+K27+K28+K29+K30+K33+K34+K35+K36+K25+K37</f>
        <v>369967.0999999999</v>
      </c>
      <c r="L8" s="22">
        <f>L9+L10+L12+L13+L14+L15+L16+L17+L18+L19+L20+L21+L22+L23+L24+L26+L27+L28+L29+L30+L33+L34+L35+L36+L25+L37</f>
        <v>444855.69999999995</v>
      </c>
      <c r="M8" s="24">
        <f>L8/K8*100</f>
        <v>120.24196205554496</v>
      </c>
      <c r="O8" s="15"/>
    </row>
    <row r="9" spans="1:13" ht="12.75" hidden="1">
      <c r="A9" s="47" t="s">
        <v>5</v>
      </c>
      <c r="B9" s="25"/>
      <c r="C9" s="25"/>
      <c r="D9" s="26" t="e">
        <f t="shared" si="0"/>
        <v>#DIV/0!</v>
      </c>
      <c r="E9" s="25"/>
      <c r="F9" s="25"/>
      <c r="G9" s="26" t="e">
        <f aca="true" t="shared" si="1" ref="G9:G70">F9/E9*100</f>
        <v>#DIV/0!</v>
      </c>
      <c r="H9" s="25"/>
      <c r="I9" s="25"/>
      <c r="J9" s="27"/>
      <c r="K9" s="16"/>
      <c r="L9" s="17"/>
      <c r="M9" s="18"/>
    </row>
    <row r="10" spans="1:13" ht="12.75">
      <c r="A10" s="47" t="s">
        <v>2</v>
      </c>
      <c r="B10" s="25">
        <v>64669.1</v>
      </c>
      <c r="C10" s="25">
        <v>77812.4</v>
      </c>
      <c r="D10" s="26">
        <f t="shared" si="0"/>
        <v>120.32392595536352</v>
      </c>
      <c r="E10" s="25">
        <v>126642.6</v>
      </c>
      <c r="F10" s="25">
        <v>146905.9</v>
      </c>
      <c r="G10" s="26">
        <f t="shared" si="1"/>
        <v>116.00038217787694</v>
      </c>
      <c r="H10" s="25">
        <v>183418.7</v>
      </c>
      <c r="I10" s="25">
        <v>225990.8</v>
      </c>
      <c r="J10" s="26">
        <f aca="true" t="shared" si="2" ref="J10:J73">I10/H10*100</f>
        <v>123.21033787721751</v>
      </c>
      <c r="K10" s="17">
        <v>256131.6</v>
      </c>
      <c r="L10" s="17">
        <v>316975.2</v>
      </c>
      <c r="M10" s="28">
        <f aca="true" t="shared" si="3" ref="M10:M37">L10/K10*100</f>
        <v>123.75481978795275</v>
      </c>
    </row>
    <row r="11" spans="1:13" ht="12.75" hidden="1">
      <c r="A11" s="47" t="s">
        <v>32</v>
      </c>
      <c r="B11" s="25"/>
      <c r="C11" s="25"/>
      <c r="D11" s="26" t="e">
        <f t="shared" si="0"/>
        <v>#DIV/0!</v>
      </c>
      <c r="E11" s="25"/>
      <c r="F11" s="25"/>
      <c r="G11" s="26" t="e">
        <f t="shared" si="1"/>
        <v>#DIV/0!</v>
      </c>
      <c r="H11" s="25"/>
      <c r="I11" s="25"/>
      <c r="J11" s="26" t="e">
        <f t="shared" si="2"/>
        <v>#DIV/0!</v>
      </c>
      <c r="K11" s="17"/>
      <c r="L11" s="17"/>
      <c r="M11" s="28" t="e">
        <f t="shared" si="3"/>
        <v>#DIV/0!</v>
      </c>
    </row>
    <row r="12" spans="1:13" ht="26.25">
      <c r="A12" s="47" t="s">
        <v>25</v>
      </c>
      <c r="B12" s="25">
        <v>2546.4</v>
      </c>
      <c r="C12" s="25">
        <v>2848.4</v>
      </c>
      <c r="D12" s="26">
        <f t="shared" si="0"/>
        <v>111.85988061577127</v>
      </c>
      <c r="E12" s="25">
        <v>5342.7</v>
      </c>
      <c r="F12" s="25">
        <v>5981.4</v>
      </c>
      <c r="G12" s="26">
        <f t="shared" si="1"/>
        <v>111.95462968162164</v>
      </c>
      <c r="H12" s="25">
        <v>8421.5</v>
      </c>
      <c r="I12" s="25">
        <v>9500.8</v>
      </c>
      <c r="J12" s="26">
        <f t="shared" si="2"/>
        <v>112.81600664964672</v>
      </c>
      <c r="K12" s="17">
        <v>11575.2</v>
      </c>
      <c r="L12" s="17">
        <v>12744.8</v>
      </c>
      <c r="M12" s="28">
        <f t="shared" si="3"/>
        <v>110.10436104775727</v>
      </c>
    </row>
    <row r="13" spans="1:13" s="19" customFormat="1" ht="12.75">
      <c r="A13" s="47" t="s">
        <v>99</v>
      </c>
      <c r="B13" s="25">
        <v>2704.4</v>
      </c>
      <c r="C13" s="25">
        <v>9227.7</v>
      </c>
      <c r="D13" s="26">
        <f t="shared" si="0"/>
        <v>341.21061973080907</v>
      </c>
      <c r="E13" s="25">
        <v>8443.8</v>
      </c>
      <c r="F13" s="25">
        <v>25046.8</v>
      </c>
      <c r="G13" s="26">
        <f t="shared" si="1"/>
        <v>296.62947961818145</v>
      </c>
      <c r="H13" s="25">
        <v>12693.6</v>
      </c>
      <c r="I13" s="25">
        <v>35121.9</v>
      </c>
      <c r="J13" s="26" t="s">
        <v>116</v>
      </c>
      <c r="K13" s="17">
        <v>18833.1</v>
      </c>
      <c r="L13" s="17">
        <v>46411.4</v>
      </c>
      <c r="M13" s="28">
        <f t="shared" si="3"/>
        <v>246.43526556966196</v>
      </c>
    </row>
    <row r="14" spans="1:13" s="19" customFormat="1" ht="12.75">
      <c r="A14" s="47" t="s">
        <v>100</v>
      </c>
      <c r="B14" s="25">
        <v>4117.1</v>
      </c>
      <c r="C14" s="25">
        <v>10.5</v>
      </c>
      <c r="D14" s="26">
        <f t="shared" si="0"/>
        <v>0.2550338830730368</v>
      </c>
      <c r="E14" s="25">
        <v>4236.6</v>
      </c>
      <c r="F14" s="25">
        <v>33.4</v>
      </c>
      <c r="G14" s="26">
        <f t="shared" si="1"/>
        <v>0.788368030968229</v>
      </c>
      <c r="H14" s="25">
        <v>4399.3</v>
      </c>
      <c r="I14" s="25">
        <v>63.2</v>
      </c>
      <c r="J14" s="26">
        <f t="shared" si="2"/>
        <v>1.43659218512036</v>
      </c>
      <c r="K14" s="17">
        <v>4602.7</v>
      </c>
      <c r="L14" s="17">
        <v>99.1</v>
      </c>
      <c r="M14" s="28">
        <f t="shared" si="3"/>
        <v>2.153084059356465</v>
      </c>
    </row>
    <row r="15" spans="1:13" s="19" customFormat="1" ht="12.75">
      <c r="A15" s="47" t="s">
        <v>101</v>
      </c>
      <c r="B15" s="25">
        <v>0</v>
      </c>
      <c r="C15" s="25">
        <v>0</v>
      </c>
      <c r="D15" s="26">
        <v>0</v>
      </c>
      <c r="E15" s="25">
        <v>0</v>
      </c>
      <c r="F15" s="25">
        <v>1.1</v>
      </c>
      <c r="G15" s="26"/>
      <c r="H15" s="25">
        <v>1.2</v>
      </c>
      <c r="I15" s="25">
        <v>1.1</v>
      </c>
      <c r="J15" s="26">
        <f t="shared" si="2"/>
        <v>91.66666666666667</v>
      </c>
      <c r="K15" s="17">
        <v>148.6</v>
      </c>
      <c r="L15" s="17">
        <v>1.1</v>
      </c>
      <c r="M15" s="28">
        <f t="shared" si="3"/>
        <v>0.740242261103634</v>
      </c>
    </row>
    <row r="16" spans="1:13" s="19" customFormat="1" ht="12.75">
      <c r="A16" s="47" t="s">
        <v>102</v>
      </c>
      <c r="B16" s="25">
        <v>2959.6</v>
      </c>
      <c r="C16" s="25">
        <v>2967.2</v>
      </c>
      <c r="D16" s="26">
        <f aca="true" t="shared" si="4" ref="D16:D51">C16/B16*100</f>
        <v>100.25679145830517</v>
      </c>
      <c r="E16" s="25">
        <v>5954.4</v>
      </c>
      <c r="F16" s="25">
        <v>4376</v>
      </c>
      <c r="G16" s="26">
        <f t="shared" si="1"/>
        <v>73.49187155716781</v>
      </c>
      <c r="H16" s="25">
        <v>7570.7</v>
      </c>
      <c r="I16" s="25">
        <v>5240.4</v>
      </c>
      <c r="J16" s="26">
        <f t="shared" si="2"/>
        <v>69.2194909321463</v>
      </c>
      <c r="K16" s="17">
        <v>12239.3</v>
      </c>
      <c r="L16" s="17">
        <v>7672.8</v>
      </c>
      <c r="M16" s="28">
        <f t="shared" si="3"/>
        <v>62.68985971419935</v>
      </c>
    </row>
    <row r="17" spans="1:13" ht="12.75">
      <c r="A17" s="47" t="s">
        <v>11</v>
      </c>
      <c r="B17" s="25">
        <v>355.7</v>
      </c>
      <c r="C17" s="25">
        <v>516.8</v>
      </c>
      <c r="D17" s="26">
        <f t="shared" si="4"/>
        <v>145.29097554118638</v>
      </c>
      <c r="E17" s="25">
        <v>578.6</v>
      </c>
      <c r="F17" s="25">
        <v>711.3</v>
      </c>
      <c r="G17" s="26">
        <f t="shared" si="1"/>
        <v>122.93466989284478</v>
      </c>
      <c r="H17" s="25">
        <v>692.2</v>
      </c>
      <c r="I17" s="25">
        <v>1409.9</v>
      </c>
      <c r="J17" s="26" t="s">
        <v>116</v>
      </c>
      <c r="K17" s="17">
        <v>4658.3</v>
      </c>
      <c r="L17" s="17">
        <v>5890.4</v>
      </c>
      <c r="M17" s="28">
        <f t="shared" si="3"/>
        <v>126.44956314535345</v>
      </c>
    </row>
    <row r="18" spans="1:13" ht="12.75" hidden="1">
      <c r="A18" s="47" t="s">
        <v>12</v>
      </c>
      <c r="B18" s="25"/>
      <c r="C18" s="25"/>
      <c r="D18" s="26" t="e">
        <f t="shared" si="4"/>
        <v>#DIV/0!</v>
      </c>
      <c r="E18" s="25"/>
      <c r="F18" s="25"/>
      <c r="G18" s="26" t="e">
        <f t="shared" si="1"/>
        <v>#DIV/0!</v>
      </c>
      <c r="H18" s="25"/>
      <c r="I18" s="25"/>
      <c r="J18" s="26" t="e">
        <f t="shared" si="2"/>
        <v>#DIV/0!</v>
      </c>
      <c r="K18" s="17"/>
      <c r="L18" s="17"/>
      <c r="M18" s="28" t="e">
        <f t="shared" si="3"/>
        <v>#DIV/0!</v>
      </c>
    </row>
    <row r="19" spans="1:13" ht="12.75">
      <c r="A19" s="47" t="s">
        <v>13</v>
      </c>
      <c r="B19" s="25">
        <v>195.5</v>
      </c>
      <c r="C19" s="25">
        <v>141.3</v>
      </c>
      <c r="D19" s="26">
        <f t="shared" si="4"/>
        <v>72.2762148337596</v>
      </c>
      <c r="E19" s="25">
        <v>360.2</v>
      </c>
      <c r="F19" s="25">
        <v>221.9</v>
      </c>
      <c r="G19" s="26">
        <f t="shared" si="1"/>
        <v>61.604664075513604</v>
      </c>
      <c r="H19" s="25">
        <v>137.6</v>
      </c>
      <c r="I19" s="25">
        <v>355.3</v>
      </c>
      <c r="J19" s="26" t="s">
        <v>116</v>
      </c>
      <c r="K19" s="17">
        <v>1187.5</v>
      </c>
      <c r="L19" s="17">
        <v>1396.7</v>
      </c>
      <c r="M19" s="28">
        <f t="shared" si="3"/>
        <v>117.61684210526315</v>
      </c>
    </row>
    <row r="20" spans="1:13" ht="12.75" hidden="1">
      <c r="A20" s="47" t="s">
        <v>0</v>
      </c>
      <c r="B20" s="25"/>
      <c r="C20" s="25"/>
      <c r="D20" s="26" t="e">
        <f t="shared" si="4"/>
        <v>#DIV/0!</v>
      </c>
      <c r="E20" s="25"/>
      <c r="F20" s="25"/>
      <c r="G20" s="26" t="e">
        <f t="shared" si="1"/>
        <v>#DIV/0!</v>
      </c>
      <c r="H20" s="25"/>
      <c r="I20" s="25"/>
      <c r="J20" s="26" t="e">
        <f t="shared" si="2"/>
        <v>#DIV/0!</v>
      </c>
      <c r="K20" s="17"/>
      <c r="L20" s="17"/>
      <c r="M20" s="28" t="e">
        <f t="shared" si="3"/>
        <v>#DIV/0!</v>
      </c>
    </row>
    <row r="21" spans="1:13" ht="12.75">
      <c r="A21" s="47" t="s">
        <v>1</v>
      </c>
      <c r="B21" s="25">
        <v>2630</v>
      </c>
      <c r="C21" s="25">
        <v>2912.7</v>
      </c>
      <c r="D21" s="26">
        <f t="shared" si="4"/>
        <v>110.7490494296578</v>
      </c>
      <c r="E21" s="25">
        <v>6262.5</v>
      </c>
      <c r="F21" s="25">
        <v>7003.5</v>
      </c>
      <c r="G21" s="26">
        <f t="shared" si="1"/>
        <v>111.83233532934132</v>
      </c>
      <c r="H21" s="25">
        <v>9735.3</v>
      </c>
      <c r="I21" s="25">
        <v>10828.5</v>
      </c>
      <c r="J21" s="26">
        <f t="shared" si="2"/>
        <v>111.22923792795292</v>
      </c>
      <c r="K21" s="17">
        <v>14254.5</v>
      </c>
      <c r="L21" s="17">
        <v>14269</v>
      </c>
      <c r="M21" s="28">
        <f t="shared" si="3"/>
        <v>100.10172226314498</v>
      </c>
    </row>
    <row r="22" spans="1:13" ht="12.75" hidden="1">
      <c r="A22" s="47" t="s">
        <v>3</v>
      </c>
      <c r="B22" s="25"/>
      <c r="C22" s="25"/>
      <c r="D22" s="26" t="e">
        <f t="shared" si="4"/>
        <v>#DIV/0!</v>
      </c>
      <c r="E22" s="25"/>
      <c r="F22" s="25"/>
      <c r="G22" s="26" t="e">
        <f t="shared" si="1"/>
        <v>#DIV/0!</v>
      </c>
      <c r="H22" s="25"/>
      <c r="I22" s="25"/>
      <c r="J22" s="26" t="e">
        <f t="shared" si="2"/>
        <v>#DIV/0!</v>
      </c>
      <c r="K22" s="17"/>
      <c r="L22" s="17"/>
      <c r="M22" s="28" t="e">
        <f t="shared" si="3"/>
        <v>#DIV/0!</v>
      </c>
    </row>
    <row r="23" spans="1:13" ht="26.25" hidden="1">
      <c r="A23" s="47" t="s">
        <v>22</v>
      </c>
      <c r="B23" s="25"/>
      <c r="C23" s="25"/>
      <c r="D23" s="26" t="e">
        <f t="shared" si="4"/>
        <v>#DIV/0!</v>
      </c>
      <c r="E23" s="25"/>
      <c r="F23" s="25"/>
      <c r="G23" s="26" t="e">
        <f t="shared" si="1"/>
        <v>#DIV/0!</v>
      </c>
      <c r="H23" s="25"/>
      <c r="I23" s="25"/>
      <c r="J23" s="26" t="e">
        <f t="shared" si="2"/>
        <v>#DIV/0!</v>
      </c>
      <c r="K23" s="17"/>
      <c r="L23" s="17"/>
      <c r="M23" s="28" t="e">
        <f t="shared" si="3"/>
        <v>#DIV/0!</v>
      </c>
    </row>
    <row r="24" spans="1:13" s="19" customFormat="1" ht="12.75">
      <c r="A24" s="47" t="s">
        <v>120</v>
      </c>
      <c r="B24" s="25">
        <v>2162.2</v>
      </c>
      <c r="C24" s="25">
        <v>1760.7</v>
      </c>
      <c r="D24" s="26">
        <f t="shared" si="4"/>
        <v>81.43094995837575</v>
      </c>
      <c r="E24" s="25">
        <v>3994.3</v>
      </c>
      <c r="F24" s="25">
        <v>3548.2</v>
      </c>
      <c r="G24" s="26">
        <f t="shared" si="1"/>
        <v>88.8315850086373</v>
      </c>
      <c r="H24" s="25">
        <v>6165.7</v>
      </c>
      <c r="I24" s="25">
        <v>5694.5</v>
      </c>
      <c r="J24" s="26">
        <f t="shared" si="2"/>
        <v>92.35772094003926</v>
      </c>
      <c r="K24" s="17">
        <v>8227.2</v>
      </c>
      <c r="L24" s="17">
        <v>7465.1</v>
      </c>
      <c r="M24" s="28">
        <f t="shared" si="3"/>
        <v>90.73682419292103</v>
      </c>
    </row>
    <row r="25" spans="1:13" s="19" customFormat="1" ht="12.75" hidden="1">
      <c r="A25" s="47" t="s">
        <v>103</v>
      </c>
      <c r="B25" s="25"/>
      <c r="C25" s="25"/>
      <c r="D25" s="26" t="e">
        <f t="shared" si="4"/>
        <v>#DIV/0!</v>
      </c>
      <c r="E25" s="25"/>
      <c r="F25" s="25"/>
      <c r="G25" s="26" t="e">
        <f t="shared" si="1"/>
        <v>#DIV/0!</v>
      </c>
      <c r="H25" s="25"/>
      <c r="I25" s="25"/>
      <c r="J25" s="26" t="e">
        <f t="shared" si="2"/>
        <v>#DIV/0!</v>
      </c>
      <c r="K25" s="17"/>
      <c r="L25" s="17"/>
      <c r="M25" s="28" t="e">
        <f t="shared" si="3"/>
        <v>#DIV/0!</v>
      </c>
    </row>
    <row r="26" spans="1:13" s="19" customFormat="1" ht="26.25">
      <c r="A26" s="47" t="s">
        <v>83</v>
      </c>
      <c r="B26" s="25">
        <v>6568</v>
      </c>
      <c r="C26" s="25">
        <v>6229.2</v>
      </c>
      <c r="D26" s="26">
        <f t="shared" si="4"/>
        <v>94.84165651644336</v>
      </c>
      <c r="E26" s="25">
        <v>12985</v>
      </c>
      <c r="F26" s="25">
        <v>12347.7</v>
      </c>
      <c r="G26" s="26">
        <f t="shared" si="1"/>
        <v>95.09202926453601</v>
      </c>
      <c r="H26" s="25">
        <v>19378.8</v>
      </c>
      <c r="I26" s="25">
        <v>18931.8</v>
      </c>
      <c r="J26" s="26">
        <f t="shared" si="2"/>
        <v>97.69335562573534</v>
      </c>
      <c r="K26" s="17">
        <v>26263.8</v>
      </c>
      <c r="L26" s="17">
        <v>25680.8</v>
      </c>
      <c r="M26" s="28">
        <f t="shared" si="3"/>
        <v>97.78021459194785</v>
      </c>
    </row>
    <row r="27" spans="1:13" ht="12.75">
      <c r="A27" s="47" t="s">
        <v>14</v>
      </c>
      <c r="B27" s="25">
        <v>410.8</v>
      </c>
      <c r="C27" s="25">
        <v>808.2</v>
      </c>
      <c r="D27" s="26">
        <f t="shared" si="4"/>
        <v>196.73807205452775</v>
      </c>
      <c r="E27" s="25">
        <v>839.2</v>
      </c>
      <c r="F27" s="25">
        <v>1334.6</v>
      </c>
      <c r="G27" s="26">
        <f t="shared" si="1"/>
        <v>159.03241182078168</v>
      </c>
      <c r="H27" s="25">
        <v>1269.6</v>
      </c>
      <c r="I27" s="25">
        <v>1871.3</v>
      </c>
      <c r="J27" s="26">
        <f t="shared" si="2"/>
        <v>147.39287964713296</v>
      </c>
      <c r="K27" s="17">
        <v>1723</v>
      </c>
      <c r="L27" s="17">
        <v>2407.5</v>
      </c>
      <c r="M27" s="28">
        <f>L27/K27*100</f>
        <v>139.727219965177</v>
      </c>
    </row>
    <row r="28" spans="1:13" ht="12.75" hidden="1">
      <c r="A28" s="47" t="s">
        <v>15</v>
      </c>
      <c r="B28" s="25"/>
      <c r="C28" s="25"/>
      <c r="D28" s="26" t="e">
        <f t="shared" si="4"/>
        <v>#DIV/0!</v>
      </c>
      <c r="E28" s="25"/>
      <c r="F28" s="25"/>
      <c r="G28" s="26" t="e">
        <f t="shared" si="1"/>
        <v>#DIV/0!</v>
      </c>
      <c r="H28" s="25"/>
      <c r="I28" s="25"/>
      <c r="J28" s="26" t="e">
        <f t="shared" si="2"/>
        <v>#DIV/0!</v>
      </c>
      <c r="K28" s="17"/>
      <c r="L28" s="17"/>
      <c r="M28" s="28" t="e">
        <f>L28/K28*100</f>
        <v>#DIV/0!</v>
      </c>
    </row>
    <row r="29" spans="1:13" ht="12.75" hidden="1">
      <c r="A29" s="47" t="s">
        <v>30</v>
      </c>
      <c r="B29" s="25"/>
      <c r="C29" s="25"/>
      <c r="D29" s="26" t="e">
        <f t="shared" si="4"/>
        <v>#DIV/0!</v>
      </c>
      <c r="E29" s="25"/>
      <c r="F29" s="25"/>
      <c r="G29" s="26" t="e">
        <f t="shared" si="1"/>
        <v>#DIV/0!</v>
      </c>
      <c r="H29" s="25"/>
      <c r="I29" s="25"/>
      <c r="J29" s="26" t="e">
        <f t="shared" si="2"/>
        <v>#DIV/0!</v>
      </c>
      <c r="K29" s="17"/>
      <c r="L29" s="17"/>
      <c r="M29" s="28" t="e">
        <f>L29/K29*100</f>
        <v>#DIV/0!</v>
      </c>
    </row>
    <row r="30" spans="1:13" s="19" customFormat="1" ht="12.75">
      <c r="A30" s="47" t="s">
        <v>84</v>
      </c>
      <c r="B30" s="25">
        <v>4455.8</v>
      </c>
      <c r="C30" s="25">
        <v>51.3</v>
      </c>
      <c r="D30" s="26">
        <f t="shared" si="4"/>
        <v>1.1513084070200637</v>
      </c>
      <c r="E30" s="25">
        <v>4582.1</v>
      </c>
      <c r="F30" s="25">
        <v>131</v>
      </c>
      <c r="G30" s="26">
        <f t="shared" si="1"/>
        <v>2.8589511359420348</v>
      </c>
      <c r="H30" s="25">
        <v>4636.6</v>
      </c>
      <c r="I30" s="25">
        <v>251.1</v>
      </c>
      <c r="J30" s="26">
        <f t="shared" si="2"/>
        <v>5.415606263210111</v>
      </c>
      <c r="K30" s="17">
        <v>4785</v>
      </c>
      <c r="L30" s="17">
        <v>1047.6</v>
      </c>
      <c r="M30" s="28">
        <f>L30/K30*100</f>
        <v>21.893416927899683</v>
      </c>
    </row>
    <row r="31" spans="1:13" s="19" customFormat="1" ht="12.75" hidden="1">
      <c r="A31" s="47" t="s">
        <v>16</v>
      </c>
      <c r="B31" s="25"/>
      <c r="C31" s="25"/>
      <c r="D31" s="26" t="e">
        <f t="shared" si="4"/>
        <v>#DIV/0!</v>
      </c>
      <c r="E31" s="25"/>
      <c r="F31" s="25"/>
      <c r="G31" s="26" t="e">
        <f t="shared" si="1"/>
        <v>#DIV/0!</v>
      </c>
      <c r="H31" s="25"/>
      <c r="I31" s="25"/>
      <c r="J31" s="26" t="e">
        <f t="shared" si="2"/>
        <v>#DIV/0!</v>
      </c>
      <c r="K31" s="17"/>
      <c r="L31" s="17"/>
      <c r="M31" s="28" t="e">
        <f t="shared" si="3"/>
        <v>#DIV/0!</v>
      </c>
    </row>
    <row r="32" spans="1:13" s="19" customFormat="1" ht="12.75" hidden="1">
      <c r="A32" s="47" t="s">
        <v>23</v>
      </c>
      <c r="B32" s="25"/>
      <c r="C32" s="25"/>
      <c r="D32" s="26" t="e">
        <f t="shared" si="4"/>
        <v>#DIV/0!</v>
      </c>
      <c r="E32" s="25"/>
      <c r="F32" s="25"/>
      <c r="G32" s="26" t="e">
        <f t="shared" si="1"/>
        <v>#DIV/0!</v>
      </c>
      <c r="H32" s="25"/>
      <c r="I32" s="25"/>
      <c r="J32" s="26" t="e">
        <f t="shared" si="2"/>
        <v>#DIV/0!</v>
      </c>
      <c r="K32" s="17"/>
      <c r="L32" s="17"/>
      <c r="M32" s="28" t="e">
        <f t="shared" si="3"/>
        <v>#DIV/0!</v>
      </c>
    </row>
    <row r="33" spans="1:13" s="19" customFormat="1" ht="12.75">
      <c r="A33" s="47" t="s">
        <v>85</v>
      </c>
      <c r="B33" s="25">
        <v>334.8</v>
      </c>
      <c r="C33" s="25">
        <v>147.5</v>
      </c>
      <c r="D33" s="26">
        <f t="shared" si="4"/>
        <v>44.05615292712067</v>
      </c>
      <c r="E33" s="25">
        <v>709.6</v>
      </c>
      <c r="F33" s="25">
        <v>401.9</v>
      </c>
      <c r="G33" s="26">
        <f t="shared" si="1"/>
        <v>56.637542277339335</v>
      </c>
      <c r="H33" s="25">
        <v>1513.5</v>
      </c>
      <c r="I33" s="25">
        <v>878.6</v>
      </c>
      <c r="J33" s="26">
        <f t="shared" si="2"/>
        <v>58.05087545424513</v>
      </c>
      <c r="K33" s="17">
        <v>1726</v>
      </c>
      <c r="L33" s="17">
        <v>1061.9</v>
      </c>
      <c r="M33" s="28">
        <f t="shared" si="3"/>
        <v>61.52375434530707</v>
      </c>
    </row>
    <row r="34" spans="1:13" s="19" customFormat="1" ht="12.75" hidden="1">
      <c r="A34" s="47" t="s">
        <v>86</v>
      </c>
      <c r="B34" s="25"/>
      <c r="C34" s="25"/>
      <c r="D34" s="26" t="e">
        <f t="shared" si="4"/>
        <v>#DIV/0!</v>
      </c>
      <c r="E34" s="25"/>
      <c r="F34" s="25"/>
      <c r="G34" s="26" t="e">
        <f t="shared" si="1"/>
        <v>#DIV/0!</v>
      </c>
      <c r="H34" s="25"/>
      <c r="I34" s="25"/>
      <c r="J34" s="26" t="e">
        <f t="shared" si="2"/>
        <v>#DIV/0!</v>
      </c>
      <c r="K34" s="17"/>
      <c r="L34" s="17"/>
      <c r="M34" s="28" t="e">
        <f t="shared" si="3"/>
        <v>#DIV/0!</v>
      </c>
    </row>
    <row r="35" spans="1:13" s="19" customFormat="1" ht="12.75">
      <c r="A35" s="47" t="s">
        <v>87</v>
      </c>
      <c r="B35" s="25">
        <v>106</v>
      </c>
      <c r="C35" s="25">
        <v>76.8</v>
      </c>
      <c r="D35" s="26">
        <f t="shared" si="4"/>
        <v>72.45283018867924</v>
      </c>
      <c r="E35" s="25">
        <v>281.3</v>
      </c>
      <c r="F35" s="25">
        <v>216.1</v>
      </c>
      <c r="G35" s="26">
        <f t="shared" si="1"/>
        <v>76.82189832918593</v>
      </c>
      <c r="H35" s="25">
        <v>355.1</v>
      </c>
      <c r="I35" s="25">
        <v>341.5</v>
      </c>
      <c r="J35" s="26">
        <f t="shared" si="2"/>
        <v>96.17009293156856</v>
      </c>
      <c r="K35" s="17">
        <v>504.5</v>
      </c>
      <c r="L35" s="17">
        <v>495.3</v>
      </c>
      <c r="M35" s="28">
        <f t="shared" si="3"/>
        <v>98.17641228939544</v>
      </c>
    </row>
    <row r="36" spans="1:13" s="19" customFormat="1" ht="12.75">
      <c r="A36" s="47" t="s">
        <v>88</v>
      </c>
      <c r="B36" s="25">
        <v>2293.7</v>
      </c>
      <c r="C36" s="25">
        <v>122.8</v>
      </c>
      <c r="D36" s="26">
        <f t="shared" si="4"/>
        <v>5.353795178096526</v>
      </c>
      <c r="E36" s="25">
        <v>2491.3</v>
      </c>
      <c r="F36" s="25">
        <v>9358.2</v>
      </c>
      <c r="G36" s="26" t="s">
        <v>130</v>
      </c>
      <c r="H36" s="25">
        <v>2665.5</v>
      </c>
      <c r="I36" s="25">
        <v>575.4</v>
      </c>
      <c r="J36" s="26">
        <f t="shared" si="2"/>
        <v>21.586944288126052</v>
      </c>
      <c r="K36" s="17">
        <f>2919.3+187.5-187.5</f>
        <v>2919.3</v>
      </c>
      <c r="L36" s="17">
        <v>1077.9</v>
      </c>
      <c r="M36" s="28">
        <f t="shared" si="3"/>
        <v>36.92323502209434</v>
      </c>
    </row>
    <row r="37" spans="1:13" s="19" customFormat="1" ht="12.75">
      <c r="A37" s="47" t="s">
        <v>133</v>
      </c>
      <c r="B37" s="25"/>
      <c r="C37" s="25"/>
      <c r="D37" s="26"/>
      <c r="E37" s="25"/>
      <c r="F37" s="25"/>
      <c r="G37" s="26"/>
      <c r="H37" s="25"/>
      <c r="I37" s="25">
        <v>159.1</v>
      </c>
      <c r="J37" s="26"/>
      <c r="K37" s="17">
        <v>187.5</v>
      </c>
      <c r="L37" s="17">
        <v>159.1</v>
      </c>
      <c r="M37" s="28">
        <f t="shared" si="3"/>
        <v>84.85333333333332</v>
      </c>
    </row>
    <row r="38" spans="1:13" ht="26.25" hidden="1">
      <c r="A38" s="48" t="s">
        <v>31</v>
      </c>
      <c r="B38" s="25"/>
      <c r="C38" s="25"/>
      <c r="D38" s="26" t="e">
        <f t="shared" si="4"/>
        <v>#DIV/0!</v>
      </c>
      <c r="E38" s="25"/>
      <c r="F38" s="25"/>
      <c r="G38" s="25" t="e">
        <f t="shared" si="1"/>
        <v>#DIV/0!</v>
      </c>
      <c r="H38" s="22"/>
      <c r="I38" s="22"/>
      <c r="J38" s="26" t="e">
        <f t="shared" si="2"/>
        <v>#DIV/0!</v>
      </c>
      <c r="K38" s="16"/>
      <c r="L38" s="17"/>
      <c r="M38" s="18"/>
    </row>
    <row r="39" spans="1:13" ht="12.75">
      <c r="A39" s="46" t="s">
        <v>24</v>
      </c>
      <c r="B39" s="22">
        <f>B40+B47+B48+B49+B50+B51+B45</f>
        <v>268386.19999999995</v>
      </c>
      <c r="C39" s="22">
        <f>C40+C47+C48+C49+C50+C51+C45</f>
        <v>345401.80000000005</v>
      </c>
      <c r="D39" s="26">
        <f t="shared" si="4"/>
        <v>128.69581222879572</v>
      </c>
      <c r="E39" s="22">
        <f>E40+E47+E48+E49+E50+E51+E45</f>
        <v>695304.4</v>
      </c>
      <c r="F39" s="22">
        <f>F40+F47+F48+F49+F50+F51+F45</f>
        <v>790651</v>
      </c>
      <c r="G39" s="22">
        <f t="shared" si="1"/>
        <v>113.71292918612338</v>
      </c>
      <c r="H39" s="61">
        <f>H41+H42+H43+H44+H49+H51</f>
        <v>1126474.6</v>
      </c>
      <c r="I39" s="22">
        <f>I40+I47+I48+I49+I50+I51+I45</f>
        <v>1238279.5999999999</v>
      </c>
      <c r="J39" s="26">
        <f t="shared" si="2"/>
        <v>109.92521269454276</v>
      </c>
      <c r="K39" s="22">
        <f>K41+K42+K43+K44+K49+K51+K50</f>
        <v>1740353.7</v>
      </c>
      <c r="L39" s="22">
        <f>L40+L47+L48+L49+L50+L51+L45</f>
        <v>2112951.6</v>
      </c>
      <c r="M39" s="24">
        <f>L39/K39*100</f>
        <v>121.4093204157293</v>
      </c>
    </row>
    <row r="40" spans="1:13" ht="26.25">
      <c r="A40" s="49" t="s">
        <v>98</v>
      </c>
      <c r="B40" s="25">
        <v>269223.6</v>
      </c>
      <c r="C40" s="25">
        <v>345176.7</v>
      </c>
      <c r="D40" s="26">
        <f t="shared" si="4"/>
        <v>128.21190267123686</v>
      </c>
      <c r="E40" s="25">
        <v>696051.8</v>
      </c>
      <c r="F40" s="25">
        <v>783793.3</v>
      </c>
      <c r="G40" s="26">
        <f t="shared" si="1"/>
        <v>112.6055991809805</v>
      </c>
      <c r="H40" s="25">
        <v>1125581.5</v>
      </c>
      <c r="I40" s="25">
        <v>1221724.9</v>
      </c>
      <c r="J40" s="26">
        <f t="shared" si="2"/>
        <v>108.54166490831628</v>
      </c>
      <c r="K40" s="25">
        <v>1739340.4</v>
      </c>
      <c r="L40" s="25">
        <v>2096727</v>
      </c>
      <c r="M40" s="28">
        <f aca="true" t="shared" si="5" ref="M40:M48">L40/K40*100</f>
        <v>120.54724883064868</v>
      </c>
    </row>
    <row r="41" spans="1:13" ht="12.75">
      <c r="A41" s="47" t="s">
        <v>121</v>
      </c>
      <c r="B41" s="25">
        <v>84246.9</v>
      </c>
      <c r="C41" s="25">
        <v>100200</v>
      </c>
      <c r="D41" s="26">
        <f t="shared" si="4"/>
        <v>118.93612702663243</v>
      </c>
      <c r="E41" s="25">
        <v>173194.4</v>
      </c>
      <c r="F41" s="25">
        <v>231400</v>
      </c>
      <c r="G41" s="26">
        <f t="shared" si="1"/>
        <v>133.607091222349</v>
      </c>
      <c r="H41" s="25">
        <v>368701.2</v>
      </c>
      <c r="I41" s="25">
        <v>367386</v>
      </c>
      <c r="J41" s="26">
        <f t="shared" si="2"/>
        <v>99.64328838636814</v>
      </c>
      <c r="K41" s="17">
        <v>532203</v>
      </c>
      <c r="L41" s="17">
        <v>572099</v>
      </c>
      <c r="M41" s="28">
        <f t="shared" si="5"/>
        <v>107.49638765658969</v>
      </c>
    </row>
    <row r="42" spans="1:13" ht="26.25">
      <c r="A42" s="47" t="s">
        <v>26</v>
      </c>
      <c r="B42" s="25">
        <v>37803.2</v>
      </c>
      <c r="C42" s="25">
        <v>9803.7</v>
      </c>
      <c r="D42" s="26">
        <f t="shared" si="4"/>
        <v>25.933518855546623</v>
      </c>
      <c r="E42" s="25">
        <v>48395</v>
      </c>
      <c r="F42" s="25">
        <v>26115.1</v>
      </c>
      <c r="G42" s="26">
        <f t="shared" si="1"/>
        <v>53.962392809174496</v>
      </c>
      <c r="H42" s="25">
        <v>101373.1</v>
      </c>
      <c r="I42" s="25">
        <v>55241.5</v>
      </c>
      <c r="J42" s="26">
        <f t="shared" si="2"/>
        <v>54.49325314111929</v>
      </c>
      <c r="K42" s="17">
        <v>237029.3</v>
      </c>
      <c r="L42" s="17">
        <v>308405.3</v>
      </c>
      <c r="M42" s="28">
        <f t="shared" si="5"/>
        <v>130.11273289842228</v>
      </c>
    </row>
    <row r="43" spans="1:13" ht="12.75">
      <c r="A43" s="50" t="s">
        <v>27</v>
      </c>
      <c r="B43" s="25">
        <v>140754.9</v>
      </c>
      <c r="C43" s="25">
        <v>228671.4</v>
      </c>
      <c r="D43" s="26">
        <f t="shared" si="4"/>
        <v>162.46070296664627</v>
      </c>
      <c r="E43" s="25">
        <v>445381.6</v>
      </c>
      <c r="F43" s="25">
        <v>494092.9</v>
      </c>
      <c r="G43" s="26">
        <f t="shared" si="1"/>
        <v>110.93698078232241</v>
      </c>
      <c r="H43" s="25">
        <v>617731.5</v>
      </c>
      <c r="I43" s="25">
        <v>709514.9</v>
      </c>
      <c r="J43" s="26">
        <f t="shared" si="2"/>
        <v>114.85813820405792</v>
      </c>
      <c r="K43" s="17">
        <v>884297</v>
      </c>
      <c r="L43" s="17">
        <v>1082124.1</v>
      </c>
      <c r="M43" s="28">
        <f t="shared" si="5"/>
        <v>122.3711151343949</v>
      </c>
    </row>
    <row r="44" spans="1:13" ht="12.75">
      <c r="A44" s="50" t="s">
        <v>28</v>
      </c>
      <c r="B44" s="25">
        <v>6418.6</v>
      </c>
      <c r="C44" s="25">
        <v>6501.6</v>
      </c>
      <c r="D44" s="26">
        <f t="shared" si="4"/>
        <v>101.29311687907021</v>
      </c>
      <c r="E44" s="25">
        <v>19080.8</v>
      </c>
      <c r="F44" s="25">
        <v>32185.3</v>
      </c>
      <c r="G44" s="26">
        <f t="shared" si="1"/>
        <v>168.6789862060291</v>
      </c>
      <c r="H44" s="25">
        <v>37775.7</v>
      </c>
      <c r="I44" s="25">
        <v>89582.5</v>
      </c>
      <c r="J44" s="26" t="s">
        <v>116</v>
      </c>
      <c r="K44" s="17">
        <v>85811.1</v>
      </c>
      <c r="L44" s="17">
        <v>134098.6</v>
      </c>
      <c r="M44" s="28">
        <f t="shared" si="5"/>
        <v>156.27185760350352</v>
      </c>
    </row>
    <row r="45" spans="1:13" ht="12.75" hidden="1">
      <c r="A45" s="50" t="s">
        <v>104</v>
      </c>
      <c r="B45" s="25"/>
      <c r="C45" s="25"/>
      <c r="D45" s="26" t="e">
        <f t="shared" si="4"/>
        <v>#DIV/0!</v>
      </c>
      <c r="E45" s="25"/>
      <c r="F45" s="25"/>
      <c r="G45" s="26" t="e">
        <f t="shared" si="1"/>
        <v>#DIV/0!</v>
      </c>
      <c r="H45" s="25"/>
      <c r="I45" s="25"/>
      <c r="J45" s="26" t="e">
        <f t="shared" si="2"/>
        <v>#DIV/0!</v>
      </c>
      <c r="K45" s="17"/>
      <c r="L45" s="17"/>
      <c r="M45" s="28" t="e">
        <f t="shared" si="5"/>
        <v>#DIV/0!</v>
      </c>
    </row>
    <row r="46" spans="1:13" ht="26.25" hidden="1">
      <c r="A46" s="50" t="s">
        <v>33</v>
      </c>
      <c r="B46" s="25"/>
      <c r="C46" s="25"/>
      <c r="D46" s="26" t="e">
        <f t="shared" si="4"/>
        <v>#DIV/0!</v>
      </c>
      <c r="E46" s="25"/>
      <c r="F46" s="25"/>
      <c r="G46" s="26" t="e">
        <f t="shared" si="1"/>
        <v>#DIV/0!</v>
      </c>
      <c r="H46" s="25"/>
      <c r="I46" s="25"/>
      <c r="J46" s="26" t="e">
        <f t="shared" si="2"/>
        <v>#DIV/0!</v>
      </c>
      <c r="K46" s="17"/>
      <c r="L46" s="17"/>
      <c r="M46" s="28" t="e">
        <f t="shared" si="5"/>
        <v>#DIV/0!</v>
      </c>
    </row>
    <row r="47" spans="1:13" ht="26.25" hidden="1">
      <c r="A47" s="49" t="s">
        <v>93</v>
      </c>
      <c r="B47" s="25"/>
      <c r="C47" s="25"/>
      <c r="D47" s="26" t="e">
        <f t="shared" si="4"/>
        <v>#DIV/0!</v>
      </c>
      <c r="E47" s="25"/>
      <c r="F47" s="25"/>
      <c r="G47" s="26" t="e">
        <f t="shared" si="1"/>
        <v>#DIV/0!</v>
      </c>
      <c r="H47" s="25"/>
      <c r="I47" s="25"/>
      <c r="J47" s="26" t="e">
        <f t="shared" si="2"/>
        <v>#DIV/0!</v>
      </c>
      <c r="K47" s="17"/>
      <c r="L47" s="17"/>
      <c r="M47" s="28" t="e">
        <f t="shared" si="5"/>
        <v>#DIV/0!</v>
      </c>
    </row>
    <row r="48" spans="1:13" ht="12.75" hidden="1">
      <c r="A48" s="49" t="s">
        <v>94</v>
      </c>
      <c r="B48" s="25"/>
      <c r="C48" s="25"/>
      <c r="D48" s="26" t="e">
        <f t="shared" si="4"/>
        <v>#DIV/0!</v>
      </c>
      <c r="E48" s="25"/>
      <c r="F48" s="25"/>
      <c r="G48" s="26" t="e">
        <f t="shared" si="1"/>
        <v>#DIV/0!</v>
      </c>
      <c r="H48" s="25"/>
      <c r="I48" s="25"/>
      <c r="J48" s="26" t="e">
        <f t="shared" si="2"/>
        <v>#DIV/0!</v>
      </c>
      <c r="K48" s="17"/>
      <c r="L48" s="17"/>
      <c r="M48" s="28" t="e">
        <f t="shared" si="5"/>
        <v>#DIV/0!</v>
      </c>
    </row>
    <row r="49" spans="1:13" ht="12.75">
      <c r="A49" s="49" t="s">
        <v>95</v>
      </c>
      <c r="B49" s="25">
        <v>55</v>
      </c>
      <c r="C49" s="25">
        <v>276.4</v>
      </c>
      <c r="D49" s="26">
        <f t="shared" si="4"/>
        <v>502.54545454545456</v>
      </c>
      <c r="E49" s="25">
        <v>268.5</v>
      </c>
      <c r="F49" s="25">
        <v>6989.7</v>
      </c>
      <c r="G49" s="26" t="s">
        <v>131</v>
      </c>
      <c r="H49" s="25">
        <v>1957.5</v>
      </c>
      <c r="I49" s="25">
        <v>16838.2</v>
      </c>
      <c r="J49" s="26" t="s">
        <v>134</v>
      </c>
      <c r="K49" s="17">
        <v>2137.4</v>
      </c>
      <c r="L49" s="17">
        <v>17298</v>
      </c>
      <c r="M49" s="26" t="s">
        <v>134</v>
      </c>
    </row>
    <row r="50" spans="1:13" ht="48" hidden="1">
      <c r="A50" s="59" t="s">
        <v>96</v>
      </c>
      <c r="B50" s="25"/>
      <c r="C50" s="25"/>
      <c r="D50" s="26" t="e">
        <f t="shared" si="4"/>
        <v>#DIV/0!</v>
      </c>
      <c r="E50" s="25"/>
      <c r="F50" s="25"/>
      <c r="G50" s="26" t="e">
        <f t="shared" si="1"/>
        <v>#DIV/0!</v>
      </c>
      <c r="H50" s="25"/>
      <c r="I50" s="25"/>
      <c r="J50" s="26" t="e">
        <f t="shared" si="2"/>
        <v>#DIV/0!</v>
      </c>
      <c r="K50" s="17"/>
      <c r="L50" s="17"/>
      <c r="M50" s="28"/>
    </row>
    <row r="51" spans="1:13" ht="24">
      <c r="A51" s="60" t="s">
        <v>97</v>
      </c>
      <c r="B51" s="25">
        <v>-892.4</v>
      </c>
      <c r="C51" s="25">
        <v>-51.3</v>
      </c>
      <c r="D51" s="26">
        <f t="shared" si="4"/>
        <v>5.7485432541461225</v>
      </c>
      <c r="E51" s="25">
        <v>-1015.9</v>
      </c>
      <c r="F51" s="25">
        <v>-132</v>
      </c>
      <c r="G51" s="26">
        <f t="shared" si="1"/>
        <v>12.993404862683336</v>
      </c>
      <c r="H51" s="25">
        <v>-1064.4</v>
      </c>
      <c r="I51" s="25">
        <v>-283.5</v>
      </c>
      <c r="J51" s="26">
        <f t="shared" si="2"/>
        <v>26.6347237880496</v>
      </c>
      <c r="K51" s="17">
        <v>-1124.1</v>
      </c>
      <c r="L51" s="17">
        <v>-1073.4</v>
      </c>
      <c r="M51" s="28"/>
    </row>
    <row r="52" spans="1:13" ht="12.75">
      <c r="A52" s="48" t="s">
        <v>4</v>
      </c>
      <c r="B52" s="31">
        <f>B8+B39</f>
        <v>364895.29999999993</v>
      </c>
      <c r="C52" s="31">
        <f>C8+C39</f>
        <v>451035.30000000005</v>
      </c>
      <c r="D52" s="23">
        <f>C52/B52*100</f>
        <v>123.60677158626055</v>
      </c>
      <c r="E52" s="31">
        <f>E8+E39</f>
        <v>879008.6000000001</v>
      </c>
      <c r="F52" s="31">
        <f>F8+F39</f>
        <v>1008270</v>
      </c>
      <c r="G52" s="23">
        <f t="shared" si="1"/>
        <v>114.70536238212003</v>
      </c>
      <c r="H52" s="62">
        <f>H8+H39</f>
        <v>1389529.5</v>
      </c>
      <c r="I52" s="31">
        <f>I8+I39</f>
        <v>1555494.7999999998</v>
      </c>
      <c r="J52" s="26">
        <f t="shared" si="2"/>
        <v>111.9439925528749</v>
      </c>
      <c r="K52" s="31">
        <f>K8+K39</f>
        <v>2110320.8</v>
      </c>
      <c r="L52" s="31">
        <f>L8+L39</f>
        <v>2557807.3</v>
      </c>
      <c r="M52" s="32">
        <f>(L52/K52)*100</f>
        <v>121.20466708189579</v>
      </c>
    </row>
    <row r="53" spans="1:13" ht="12.75" hidden="1">
      <c r="A53" s="51"/>
      <c r="B53" s="22"/>
      <c r="C53" s="22"/>
      <c r="D53" s="23"/>
      <c r="E53" s="22"/>
      <c r="F53" s="22"/>
      <c r="G53" s="23"/>
      <c r="H53" s="22"/>
      <c r="I53" s="22"/>
      <c r="J53" s="26" t="e">
        <f t="shared" si="2"/>
        <v>#DIV/0!</v>
      </c>
      <c r="K53" s="27"/>
      <c r="L53" s="29"/>
      <c r="M53" s="33"/>
    </row>
    <row r="54" spans="1:13" ht="12.75">
      <c r="A54" s="46" t="s">
        <v>17</v>
      </c>
      <c r="B54" s="22">
        <f>SUM(B55:B64)</f>
        <v>18840.800000000003</v>
      </c>
      <c r="C54" s="57">
        <f>SUM(C55:C64)</f>
        <v>21563.3</v>
      </c>
      <c r="D54" s="23">
        <f>C54/B54*100</f>
        <v>114.45002335357309</v>
      </c>
      <c r="E54" s="22">
        <f>SUM(E55:E64)</f>
        <v>39311.5</v>
      </c>
      <c r="F54" s="57">
        <f>SUM(F55:F64)</f>
        <v>46636.7</v>
      </c>
      <c r="G54" s="23">
        <f t="shared" si="1"/>
        <v>118.63373313152638</v>
      </c>
      <c r="H54" s="22">
        <f>SUM(H55:H64)</f>
        <v>60080.799999999996</v>
      </c>
      <c r="I54" s="22">
        <f>SUM(I55:I64)</f>
        <v>97843.1</v>
      </c>
      <c r="J54" s="26">
        <f t="shared" si="2"/>
        <v>162.85252526597517</v>
      </c>
      <c r="K54" s="22">
        <f>SUM(K55:K64)</f>
        <v>85737.20000000001</v>
      </c>
      <c r="L54" s="22">
        <f>SUM(L55:L64)</f>
        <v>127827.9</v>
      </c>
      <c r="M54" s="34">
        <f aca="true" t="shared" si="6" ref="M54:M64">L54/K54*100</f>
        <v>149.092692553524</v>
      </c>
    </row>
    <row r="55" spans="1:13" ht="26.25">
      <c r="A55" s="52" t="s">
        <v>37</v>
      </c>
      <c r="B55" s="58">
        <v>472.3</v>
      </c>
      <c r="C55" s="58">
        <v>532.2</v>
      </c>
      <c r="D55" s="26">
        <f>C55/B55*100</f>
        <v>112.68261698073259</v>
      </c>
      <c r="E55" s="25">
        <v>973.5</v>
      </c>
      <c r="F55" s="25">
        <v>1006.8</v>
      </c>
      <c r="G55" s="26">
        <f t="shared" si="1"/>
        <v>103.4206471494607</v>
      </c>
      <c r="H55" s="25">
        <v>1349.4</v>
      </c>
      <c r="I55" s="25">
        <v>2053.3</v>
      </c>
      <c r="J55" s="26">
        <f t="shared" si="2"/>
        <v>152.16392470727732</v>
      </c>
      <c r="K55" s="29">
        <v>2157.4</v>
      </c>
      <c r="L55" s="29">
        <v>2981.9</v>
      </c>
      <c r="M55" s="35">
        <f t="shared" si="6"/>
        <v>138.21729860016688</v>
      </c>
    </row>
    <row r="56" spans="1:13" ht="26.25">
      <c r="A56" s="52" t="s">
        <v>38</v>
      </c>
      <c r="B56" s="58">
        <v>867.9</v>
      </c>
      <c r="C56" s="58">
        <v>869.6</v>
      </c>
      <c r="D56" s="26">
        <f>C56/B56*100</f>
        <v>100.19587510081807</v>
      </c>
      <c r="E56" s="25">
        <v>1691.7</v>
      </c>
      <c r="F56" s="25">
        <v>2328.8</v>
      </c>
      <c r="G56" s="26">
        <f t="shared" si="1"/>
        <v>137.66034166814447</v>
      </c>
      <c r="H56" s="25">
        <v>2629</v>
      </c>
      <c r="I56" s="25">
        <v>3074.4</v>
      </c>
      <c r="J56" s="26">
        <f t="shared" si="2"/>
        <v>116.94180296690757</v>
      </c>
      <c r="K56" s="29">
        <v>3693</v>
      </c>
      <c r="L56" s="29">
        <v>4237.2</v>
      </c>
      <c r="M56" s="35">
        <f t="shared" si="6"/>
        <v>114.73598700243703</v>
      </c>
    </row>
    <row r="57" spans="1:13" ht="26.25">
      <c r="A57" s="52" t="s">
        <v>39</v>
      </c>
      <c r="B57" s="58">
        <v>10740.4</v>
      </c>
      <c r="C57" s="58">
        <v>11433</v>
      </c>
      <c r="D57" s="26">
        <f>C57/B57*100</f>
        <v>106.4485494022569</v>
      </c>
      <c r="E57" s="25">
        <v>22772.4</v>
      </c>
      <c r="F57" s="25">
        <v>24579.4</v>
      </c>
      <c r="G57" s="26">
        <f t="shared" si="1"/>
        <v>107.93504417628357</v>
      </c>
      <c r="H57" s="25">
        <v>33192.7</v>
      </c>
      <c r="I57" s="25">
        <v>38195.7</v>
      </c>
      <c r="J57" s="26">
        <f t="shared" si="2"/>
        <v>115.07259126253663</v>
      </c>
      <c r="K57" s="29">
        <v>47360.7</v>
      </c>
      <c r="L57" s="29">
        <v>54304.5</v>
      </c>
      <c r="M57" s="35">
        <f t="shared" si="6"/>
        <v>114.6615231616087</v>
      </c>
    </row>
    <row r="58" spans="1:13" ht="12.75">
      <c r="A58" s="52" t="s">
        <v>40</v>
      </c>
      <c r="B58" s="58"/>
      <c r="C58" s="58"/>
      <c r="D58" s="26"/>
      <c r="E58" s="25"/>
      <c r="F58" s="25">
        <v>49.9</v>
      </c>
      <c r="G58" s="26"/>
      <c r="H58" s="25"/>
      <c r="I58" s="25">
        <v>90.5</v>
      </c>
      <c r="J58" s="26"/>
      <c r="K58" s="29">
        <v>10.4</v>
      </c>
      <c r="L58" s="29">
        <v>90.5</v>
      </c>
      <c r="M58" s="26" t="s">
        <v>134</v>
      </c>
    </row>
    <row r="59" spans="1:13" ht="12.75" hidden="1">
      <c r="A59" s="52" t="s">
        <v>40</v>
      </c>
      <c r="B59" s="58"/>
      <c r="C59" s="58">
        <v>0</v>
      </c>
      <c r="D59" s="26"/>
      <c r="E59" s="25"/>
      <c r="F59" s="25"/>
      <c r="G59" s="26" t="e">
        <f t="shared" si="1"/>
        <v>#DIV/0!</v>
      </c>
      <c r="H59" s="25"/>
      <c r="I59" s="25"/>
      <c r="J59" s="26" t="e">
        <f t="shared" si="2"/>
        <v>#DIV/0!</v>
      </c>
      <c r="K59" s="29">
        <v>10.4</v>
      </c>
      <c r="L59" s="29"/>
      <c r="M59" s="35"/>
    </row>
    <row r="60" spans="1:13" ht="26.25">
      <c r="A60" s="52" t="s">
        <v>105</v>
      </c>
      <c r="B60" s="58">
        <v>310.7</v>
      </c>
      <c r="C60" s="58">
        <v>2149.8</v>
      </c>
      <c r="D60" s="26">
        <f>C60/B60*100</f>
        <v>691.9214676536853</v>
      </c>
      <c r="E60" s="25">
        <v>2608.7</v>
      </c>
      <c r="F60" s="25">
        <v>5851.2</v>
      </c>
      <c r="G60" s="26" t="s">
        <v>132</v>
      </c>
      <c r="H60" s="25">
        <v>5829.6</v>
      </c>
      <c r="I60" s="25">
        <v>9335.3</v>
      </c>
      <c r="J60" s="26">
        <f t="shared" si="2"/>
        <v>160.13620145464523</v>
      </c>
      <c r="K60" s="29">
        <f>8835.1-10.4</f>
        <v>8824.7</v>
      </c>
      <c r="L60" s="29">
        <v>12802.2</v>
      </c>
      <c r="M60" s="35">
        <f t="shared" si="6"/>
        <v>145.07235373440457</v>
      </c>
    </row>
    <row r="61" spans="1:13" ht="12.75" hidden="1">
      <c r="A61" s="52" t="s">
        <v>41</v>
      </c>
      <c r="B61" s="58"/>
      <c r="C61" s="58"/>
      <c r="D61" s="26" t="e">
        <f>C61/B61*100</f>
        <v>#DIV/0!</v>
      </c>
      <c r="E61" s="25"/>
      <c r="F61" s="25"/>
      <c r="G61" s="26" t="e">
        <f t="shared" si="1"/>
        <v>#DIV/0!</v>
      </c>
      <c r="H61" s="25"/>
      <c r="I61" s="25"/>
      <c r="J61" s="26" t="e">
        <f t="shared" si="2"/>
        <v>#DIV/0!</v>
      </c>
      <c r="K61" s="29"/>
      <c r="L61" s="29"/>
      <c r="M61" s="35" t="e">
        <f t="shared" si="6"/>
        <v>#DIV/0!</v>
      </c>
    </row>
    <row r="62" spans="1:13" ht="12.75" hidden="1">
      <c r="A62" s="52" t="s">
        <v>42</v>
      </c>
      <c r="B62" s="58"/>
      <c r="C62" s="58"/>
      <c r="D62" s="26"/>
      <c r="E62" s="25"/>
      <c r="F62" s="25"/>
      <c r="G62" s="26"/>
      <c r="H62" s="25"/>
      <c r="I62" s="25"/>
      <c r="J62" s="26" t="e">
        <f t="shared" si="2"/>
        <v>#DIV/0!</v>
      </c>
      <c r="K62" s="29"/>
      <c r="L62" s="29"/>
      <c r="M62" s="35" t="e">
        <f t="shared" si="6"/>
        <v>#DIV/0!</v>
      </c>
    </row>
    <row r="63" spans="1:13" ht="12.75" hidden="1">
      <c r="A63" s="52" t="s">
        <v>41</v>
      </c>
      <c r="B63" s="58"/>
      <c r="C63" s="58">
        <v>0</v>
      </c>
      <c r="D63" s="26"/>
      <c r="E63" s="25"/>
      <c r="F63" s="25"/>
      <c r="G63" s="26"/>
      <c r="H63" s="25"/>
      <c r="I63" s="25"/>
      <c r="J63" s="26" t="e">
        <f t="shared" si="2"/>
        <v>#DIV/0!</v>
      </c>
      <c r="K63" s="29"/>
      <c r="L63" s="29"/>
      <c r="M63" s="35"/>
    </row>
    <row r="64" spans="1:13" ht="12.75">
      <c r="A64" s="52" t="s">
        <v>106</v>
      </c>
      <c r="B64" s="58">
        <v>6449.5</v>
      </c>
      <c r="C64" s="58">
        <v>6578.7</v>
      </c>
      <c r="D64" s="26">
        <f>C64/B64*100</f>
        <v>102.00325606636173</v>
      </c>
      <c r="E64" s="25">
        <v>11265.2</v>
      </c>
      <c r="F64" s="25">
        <v>12820.6</v>
      </c>
      <c r="G64" s="26">
        <f t="shared" si="1"/>
        <v>113.80712282072223</v>
      </c>
      <c r="H64" s="25">
        <v>17080.1</v>
      </c>
      <c r="I64" s="25">
        <v>45093.9</v>
      </c>
      <c r="J64" s="26" t="s">
        <v>116</v>
      </c>
      <c r="K64" s="29">
        <v>23680.6</v>
      </c>
      <c r="L64" s="29">
        <v>53411.6</v>
      </c>
      <c r="M64" s="35">
        <f t="shared" si="6"/>
        <v>225.55002829320205</v>
      </c>
    </row>
    <row r="65" spans="1:13" ht="12.75" hidden="1">
      <c r="A65" s="46" t="s">
        <v>18</v>
      </c>
      <c r="B65" s="57">
        <f>B66</f>
        <v>0</v>
      </c>
      <c r="C65" s="57">
        <f>C66</f>
        <v>0</v>
      </c>
      <c r="D65" s="23" t="e">
        <f>C65/B65*100</f>
        <v>#DIV/0!</v>
      </c>
      <c r="E65" s="22">
        <f>E66</f>
        <v>0</v>
      </c>
      <c r="F65" s="57">
        <f>F66</f>
        <v>0</v>
      </c>
      <c r="G65" s="23" t="e">
        <f t="shared" si="1"/>
        <v>#DIV/0!</v>
      </c>
      <c r="H65" s="22">
        <f>H66</f>
        <v>0</v>
      </c>
      <c r="I65" s="22">
        <f>I66</f>
        <v>0</v>
      </c>
      <c r="J65" s="26" t="e">
        <f t="shared" si="2"/>
        <v>#DIV/0!</v>
      </c>
      <c r="K65" s="22">
        <f>K66</f>
        <v>0</v>
      </c>
      <c r="L65" s="22">
        <f>L66</f>
        <v>0</v>
      </c>
      <c r="M65" s="34" t="e">
        <f>L65/K65*100</f>
        <v>#DIV/0!</v>
      </c>
    </row>
    <row r="66" spans="1:13" ht="12.75" hidden="1">
      <c r="A66" s="52" t="s">
        <v>43</v>
      </c>
      <c r="B66" s="58"/>
      <c r="C66" s="58"/>
      <c r="D66" s="26" t="e">
        <f>C66/B66*100</f>
        <v>#DIV/0!</v>
      </c>
      <c r="E66" s="25"/>
      <c r="F66" s="25"/>
      <c r="G66" s="26" t="e">
        <f t="shared" si="1"/>
        <v>#DIV/0!</v>
      </c>
      <c r="H66" s="25"/>
      <c r="I66" s="25"/>
      <c r="J66" s="26" t="e">
        <f t="shared" si="2"/>
        <v>#DIV/0!</v>
      </c>
      <c r="K66" s="29"/>
      <c r="L66" s="29"/>
      <c r="M66" s="35" t="e">
        <f>L66/K66*100</f>
        <v>#DIV/0!</v>
      </c>
    </row>
    <row r="67" spans="1:13" ht="12.75">
      <c r="A67" s="53" t="s">
        <v>19</v>
      </c>
      <c r="B67" s="57">
        <f>B68+B69+B70+B71+B72</f>
        <v>2629</v>
      </c>
      <c r="C67" s="57">
        <f>C68+C69+C70+C71+C72</f>
        <v>2729.7</v>
      </c>
      <c r="D67" s="23">
        <f>C67/B67*100</f>
        <v>103.83035374667173</v>
      </c>
      <c r="E67" s="22">
        <f>E68+E69+E70+E71+E72</f>
        <v>4976</v>
      </c>
      <c r="F67" s="57">
        <f>F68+F69+F70+F71+F72</f>
        <v>5900.400000000001</v>
      </c>
      <c r="G67" s="23">
        <f t="shared" si="1"/>
        <v>118.57717041800643</v>
      </c>
      <c r="H67" s="22">
        <f>H68+H69+H70+H71+H72</f>
        <v>7622.400000000001</v>
      </c>
      <c r="I67" s="22">
        <f>I68+I69+I70+I71+I72</f>
        <v>9196.199999999999</v>
      </c>
      <c r="J67" s="26">
        <f t="shared" si="2"/>
        <v>120.64704030226699</v>
      </c>
      <c r="K67" s="22">
        <f>K68+K69+K70+K71+K72</f>
        <v>10930.9</v>
      </c>
      <c r="L67" s="22">
        <f>L68+L69+L70+L71+L72</f>
        <v>12950.4</v>
      </c>
      <c r="M67" s="34">
        <f>L67/K67*100</f>
        <v>118.4751484324255</v>
      </c>
    </row>
    <row r="68" spans="1:13" ht="12.75" hidden="1">
      <c r="A68" s="54" t="s">
        <v>91</v>
      </c>
      <c r="B68" s="58"/>
      <c r="C68" s="58"/>
      <c r="D68" s="26"/>
      <c r="E68" s="25"/>
      <c r="F68" s="25"/>
      <c r="G68" s="26"/>
      <c r="H68" s="25"/>
      <c r="I68" s="25"/>
      <c r="J68" s="26" t="e">
        <f t="shared" si="2"/>
        <v>#DIV/0!</v>
      </c>
      <c r="K68" s="29"/>
      <c r="L68" s="29"/>
      <c r="M68" s="33"/>
    </row>
    <row r="69" spans="1:13" ht="26.25">
      <c r="A69" s="64" t="s">
        <v>122</v>
      </c>
      <c r="B69" s="58">
        <v>2379.7</v>
      </c>
      <c r="C69" s="58">
        <v>2249.2</v>
      </c>
      <c r="D69" s="26">
        <f>C69/B69*100</f>
        <v>94.51611547674077</v>
      </c>
      <c r="E69" s="25">
        <v>4526.7</v>
      </c>
      <c r="F69" s="25">
        <v>5031.8</v>
      </c>
      <c r="G69" s="26">
        <f t="shared" si="1"/>
        <v>111.1582388936753</v>
      </c>
      <c r="H69" s="25">
        <v>6874.3</v>
      </c>
      <c r="I69" s="25">
        <v>8007.9</v>
      </c>
      <c r="J69" s="26">
        <f t="shared" si="2"/>
        <v>116.49040629591376</v>
      </c>
      <c r="K69" s="29">
        <v>9419.8</v>
      </c>
      <c r="L69" s="29">
        <v>11288.6</v>
      </c>
      <c r="M69" s="35">
        <f aca="true" t="shared" si="7" ref="M69:M75">L69/K69*100</f>
        <v>119.83906240047561</v>
      </c>
    </row>
    <row r="70" spans="1:13" ht="12.75" hidden="1">
      <c r="A70" s="52" t="s">
        <v>44</v>
      </c>
      <c r="B70" s="58"/>
      <c r="C70" s="58"/>
      <c r="D70" s="26" t="e">
        <f>C70/B70*100</f>
        <v>#DIV/0!</v>
      </c>
      <c r="E70" s="25"/>
      <c r="F70" s="25"/>
      <c r="G70" s="26" t="e">
        <f t="shared" si="1"/>
        <v>#DIV/0!</v>
      </c>
      <c r="H70" s="25"/>
      <c r="I70" s="25"/>
      <c r="J70" s="26" t="e">
        <f t="shared" si="2"/>
        <v>#DIV/0!</v>
      </c>
      <c r="K70" s="29"/>
      <c r="L70" s="29"/>
      <c r="M70" s="35" t="e">
        <f t="shared" si="7"/>
        <v>#DIV/0!</v>
      </c>
    </row>
    <row r="71" spans="1:13" ht="12.75" hidden="1">
      <c r="A71" s="52" t="s">
        <v>45</v>
      </c>
      <c r="B71" s="58"/>
      <c r="C71" s="58"/>
      <c r="D71" s="26" t="e">
        <f aca="true" t="shared" si="8" ref="D71:D127">C71/B71*100</f>
        <v>#DIV/0!</v>
      </c>
      <c r="E71" s="25"/>
      <c r="F71" s="25"/>
      <c r="G71" s="26" t="e">
        <f aca="true" t="shared" si="9" ref="G71:G127">F71/E71*100</f>
        <v>#DIV/0!</v>
      </c>
      <c r="H71" s="25"/>
      <c r="I71" s="25"/>
      <c r="J71" s="26" t="e">
        <f t="shared" si="2"/>
        <v>#DIV/0!</v>
      </c>
      <c r="K71" s="29"/>
      <c r="L71" s="29"/>
      <c r="M71" s="35" t="e">
        <f t="shared" si="7"/>
        <v>#DIV/0!</v>
      </c>
    </row>
    <row r="72" spans="1:13" ht="12.75">
      <c r="A72" s="52" t="s">
        <v>107</v>
      </c>
      <c r="B72" s="58">
        <v>249.3</v>
      </c>
      <c r="C72" s="58">
        <v>480.5</v>
      </c>
      <c r="D72" s="26">
        <f t="shared" si="8"/>
        <v>192.73967107902126</v>
      </c>
      <c r="E72" s="25">
        <v>449.3</v>
      </c>
      <c r="F72" s="25">
        <v>868.6</v>
      </c>
      <c r="G72" s="26">
        <f t="shared" si="9"/>
        <v>193.32294680614288</v>
      </c>
      <c r="H72" s="25">
        <v>748.1</v>
      </c>
      <c r="I72" s="25">
        <v>1188.3</v>
      </c>
      <c r="J72" s="26">
        <f t="shared" si="2"/>
        <v>158.84240074856302</v>
      </c>
      <c r="K72" s="29">
        <v>1511.1</v>
      </c>
      <c r="L72" s="29">
        <v>1661.8</v>
      </c>
      <c r="M72" s="35">
        <f t="shared" si="7"/>
        <v>109.97286744755476</v>
      </c>
    </row>
    <row r="73" spans="1:13" ht="12.75">
      <c r="A73" s="53" t="s">
        <v>20</v>
      </c>
      <c r="B73" s="57">
        <f>SUM(B74:B82)</f>
        <v>17158</v>
      </c>
      <c r="C73" s="57">
        <f>SUM(C74:C82)</f>
        <v>21534.5</v>
      </c>
      <c r="D73" s="23">
        <f t="shared" si="8"/>
        <v>125.50705210397481</v>
      </c>
      <c r="E73" s="57">
        <f>SUM(E74:E82)</f>
        <v>32479.8</v>
      </c>
      <c r="F73" s="57">
        <f>SUM(F74:F82)</f>
        <v>48054.2</v>
      </c>
      <c r="G73" s="23">
        <f t="shared" si="9"/>
        <v>147.95103418124495</v>
      </c>
      <c r="H73" s="22">
        <f>SUM(H74:H82)</f>
        <v>64142.9</v>
      </c>
      <c r="I73" s="22">
        <f>SUM(I74:I82)</f>
        <v>85728.1</v>
      </c>
      <c r="J73" s="26">
        <f t="shared" si="2"/>
        <v>133.65173698102205</v>
      </c>
      <c r="K73" s="22">
        <f>SUM(K74:K82)</f>
        <v>95965.6</v>
      </c>
      <c r="L73" s="22">
        <f>SUM(L74:L82)</f>
        <v>193700.8</v>
      </c>
      <c r="M73" s="34">
        <f t="shared" si="7"/>
        <v>201.84399409788506</v>
      </c>
    </row>
    <row r="74" spans="1:13" ht="12.75" hidden="1">
      <c r="A74" s="52" t="s">
        <v>46</v>
      </c>
      <c r="B74" s="58"/>
      <c r="C74" s="58">
        <v>0</v>
      </c>
      <c r="D74" s="23" t="e">
        <f t="shared" si="8"/>
        <v>#DIV/0!</v>
      </c>
      <c r="E74" s="25"/>
      <c r="F74" s="25"/>
      <c r="G74" s="23"/>
      <c r="H74" s="25">
        <v>61.8</v>
      </c>
      <c r="I74" s="25"/>
      <c r="J74" s="26">
        <f aca="true" t="shared" si="10" ref="J74:J127">I74/H74*100</f>
        <v>0</v>
      </c>
      <c r="K74" s="29">
        <v>518.2</v>
      </c>
      <c r="L74" s="29"/>
      <c r="M74" s="34">
        <f t="shared" si="7"/>
        <v>0</v>
      </c>
    </row>
    <row r="75" spans="1:13" ht="12.75">
      <c r="A75" s="52" t="s">
        <v>79</v>
      </c>
      <c r="B75" s="58">
        <v>328.5</v>
      </c>
      <c r="C75" s="58">
        <v>1113.5</v>
      </c>
      <c r="D75" s="23">
        <f t="shared" si="8"/>
        <v>338.9649923896499</v>
      </c>
      <c r="E75" s="25">
        <v>1256.1</v>
      </c>
      <c r="F75" s="25">
        <v>1506.4</v>
      </c>
      <c r="G75" s="26">
        <f t="shared" si="9"/>
        <v>119.92675742377202</v>
      </c>
      <c r="H75" s="58">
        <v>4882.8</v>
      </c>
      <c r="I75" s="58">
        <v>7784.8</v>
      </c>
      <c r="J75" s="26">
        <f t="shared" si="10"/>
        <v>159.4331121487671</v>
      </c>
      <c r="K75" s="29">
        <v>10001.1</v>
      </c>
      <c r="L75" s="29">
        <v>14022.2</v>
      </c>
      <c r="M75" s="35">
        <f t="shared" si="7"/>
        <v>140.2065772764996</v>
      </c>
    </row>
    <row r="76" spans="1:13" ht="12.75" hidden="1">
      <c r="A76" s="52" t="s">
        <v>47</v>
      </c>
      <c r="B76" s="58"/>
      <c r="C76" s="58"/>
      <c r="D76" s="26" t="e">
        <f t="shared" si="8"/>
        <v>#DIV/0!</v>
      </c>
      <c r="E76" s="25"/>
      <c r="F76" s="25"/>
      <c r="G76" s="26" t="e">
        <f t="shared" si="9"/>
        <v>#DIV/0!</v>
      </c>
      <c r="H76" s="58"/>
      <c r="I76" s="58"/>
      <c r="J76" s="26" t="e">
        <f t="shared" si="10"/>
        <v>#DIV/0!</v>
      </c>
      <c r="K76" s="29"/>
      <c r="L76" s="29"/>
      <c r="M76" s="35" t="e">
        <f aca="true" t="shared" si="11" ref="M76:M81">L76/K76*100</f>
        <v>#DIV/0!</v>
      </c>
    </row>
    <row r="77" spans="1:13" ht="12.75" hidden="1">
      <c r="A77" s="52" t="s">
        <v>48</v>
      </c>
      <c r="B77" s="58"/>
      <c r="C77" s="58"/>
      <c r="D77" s="26"/>
      <c r="E77" s="25"/>
      <c r="F77" s="25"/>
      <c r="G77" s="26" t="e">
        <f t="shared" si="9"/>
        <v>#DIV/0!</v>
      </c>
      <c r="H77" s="58"/>
      <c r="I77" s="58"/>
      <c r="J77" s="26" t="e">
        <f t="shared" si="10"/>
        <v>#DIV/0!</v>
      </c>
      <c r="K77" s="29"/>
      <c r="L77" s="29"/>
      <c r="M77" s="35" t="e">
        <f t="shared" si="11"/>
        <v>#DIV/0!</v>
      </c>
    </row>
    <row r="78" spans="1:13" ht="12.75" hidden="1">
      <c r="A78" s="52" t="s">
        <v>49</v>
      </c>
      <c r="B78" s="58"/>
      <c r="C78" s="58"/>
      <c r="D78" s="26" t="e">
        <f t="shared" si="8"/>
        <v>#DIV/0!</v>
      </c>
      <c r="E78" s="25"/>
      <c r="F78" s="25"/>
      <c r="G78" s="26" t="e">
        <f t="shared" si="9"/>
        <v>#DIV/0!</v>
      </c>
      <c r="H78" s="58"/>
      <c r="I78" s="58"/>
      <c r="J78" s="26" t="e">
        <f t="shared" si="10"/>
        <v>#DIV/0!</v>
      </c>
      <c r="K78" s="29"/>
      <c r="L78" s="29"/>
      <c r="M78" s="35" t="e">
        <f t="shared" si="11"/>
        <v>#DIV/0!</v>
      </c>
    </row>
    <row r="79" spans="1:13" ht="12.75">
      <c r="A79" s="52" t="s">
        <v>50</v>
      </c>
      <c r="B79" s="58">
        <v>5874.9</v>
      </c>
      <c r="C79" s="58">
        <v>9600</v>
      </c>
      <c r="D79" s="26">
        <f t="shared" si="8"/>
        <v>163.4070367155186</v>
      </c>
      <c r="E79" s="25">
        <v>11389.2</v>
      </c>
      <c r="F79" s="25">
        <v>19349.1</v>
      </c>
      <c r="G79" s="26">
        <f t="shared" si="9"/>
        <v>169.8898956906543</v>
      </c>
      <c r="H79" s="58">
        <v>19922.6</v>
      </c>
      <c r="I79" s="58">
        <v>29285.2</v>
      </c>
      <c r="J79" s="26">
        <f t="shared" si="10"/>
        <v>146.99487014747072</v>
      </c>
      <c r="K79" s="29">
        <v>30184.5</v>
      </c>
      <c r="L79" s="29">
        <v>39954.2</v>
      </c>
      <c r="M79" s="35">
        <f t="shared" si="11"/>
        <v>132.36661200284914</v>
      </c>
    </row>
    <row r="80" spans="1:13" ht="12.75">
      <c r="A80" s="52" t="s">
        <v>51</v>
      </c>
      <c r="B80" s="58">
        <v>10954.6</v>
      </c>
      <c r="C80" s="58">
        <v>10451.3</v>
      </c>
      <c r="D80" s="26">
        <f t="shared" si="8"/>
        <v>95.40558304274003</v>
      </c>
      <c r="E80" s="25">
        <v>19773.2</v>
      </c>
      <c r="F80" s="25">
        <v>26232</v>
      </c>
      <c r="G80" s="26">
        <f t="shared" si="9"/>
        <v>132.66441445997611</v>
      </c>
      <c r="H80" s="58">
        <v>39183.9</v>
      </c>
      <c r="I80" s="58">
        <v>45710.6</v>
      </c>
      <c r="J80" s="26">
        <f t="shared" si="10"/>
        <v>116.65658599577885</v>
      </c>
      <c r="K80" s="29">
        <v>54757.8</v>
      </c>
      <c r="L80" s="29">
        <v>135951.9</v>
      </c>
      <c r="M80" s="26" t="s">
        <v>132</v>
      </c>
    </row>
    <row r="81" spans="1:13" ht="12.75" hidden="1">
      <c r="A81" s="52" t="s">
        <v>52</v>
      </c>
      <c r="B81" s="58"/>
      <c r="C81" s="58"/>
      <c r="D81" s="26" t="e">
        <f t="shared" si="8"/>
        <v>#DIV/0!</v>
      </c>
      <c r="E81" s="25"/>
      <c r="F81" s="25"/>
      <c r="G81" s="26" t="e">
        <f t="shared" si="9"/>
        <v>#DIV/0!</v>
      </c>
      <c r="H81" s="25"/>
      <c r="I81" s="25"/>
      <c r="J81" s="26" t="e">
        <f t="shared" si="10"/>
        <v>#DIV/0!</v>
      </c>
      <c r="K81" s="29"/>
      <c r="L81" s="29"/>
      <c r="M81" s="35" t="e">
        <f t="shared" si="11"/>
        <v>#DIV/0!</v>
      </c>
    </row>
    <row r="82" spans="1:13" ht="12.75">
      <c r="A82" s="52" t="s">
        <v>113</v>
      </c>
      <c r="B82" s="58">
        <v>0</v>
      </c>
      <c r="C82" s="58">
        <v>369.7</v>
      </c>
      <c r="D82" s="26" t="s">
        <v>117</v>
      </c>
      <c r="E82" s="25">
        <v>61.3</v>
      </c>
      <c r="F82" s="25">
        <v>966.7</v>
      </c>
      <c r="G82" s="26">
        <f t="shared" si="9"/>
        <v>1576.99836867863</v>
      </c>
      <c r="H82" s="25">
        <v>91.8</v>
      </c>
      <c r="I82" s="25">
        <v>2947.5</v>
      </c>
      <c r="J82" s="26" t="s">
        <v>135</v>
      </c>
      <c r="K82" s="29">
        <v>504</v>
      </c>
      <c r="L82" s="29">
        <v>3772.5</v>
      </c>
      <c r="M82" s="26" t="s">
        <v>136</v>
      </c>
    </row>
    <row r="83" spans="1:13" ht="12.75" hidden="1">
      <c r="A83" s="51" t="s">
        <v>8</v>
      </c>
      <c r="B83" s="58"/>
      <c r="C83" s="58"/>
      <c r="D83" s="23" t="e">
        <f t="shared" si="8"/>
        <v>#DIV/0!</v>
      </c>
      <c r="E83" s="25"/>
      <c r="F83" s="25"/>
      <c r="G83" s="23" t="e">
        <f t="shared" si="9"/>
        <v>#DIV/0!</v>
      </c>
      <c r="H83" s="25"/>
      <c r="I83" s="25"/>
      <c r="J83" s="26" t="e">
        <f t="shared" si="10"/>
        <v>#DIV/0!</v>
      </c>
      <c r="K83" s="29"/>
      <c r="L83" s="29"/>
      <c r="M83" s="33"/>
    </row>
    <row r="84" spans="1:13" ht="12.75">
      <c r="A84" s="53" t="s">
        <v>8</v>
      </c>
      <c r="B84" s="57">
        <f>SUM(B85:B88)</f>
        <v>42064.6</v>
      </c>
      <c r="C84" s="57">
        <f>SUM(C85:C88)</f>
        <v>88517</v>
      </c>
      <c r="D84" s="23">
        <f t="shared" si="8"/>
        <v>210.43109883369863</v>
      </c>
      <c r="E84" s="57">
        <f>SUM(E85:E88)</f>
        <v>166771.6</v>
      </c>
      <c r="F84" s="57">
        <f>SUM(F85:F88)</f>
        <v>146770</v>
      </c>
      <c r="G84" s="23">
        <f t="shared" si="9"/>
        <v>88.00659105027474</v>
      </c>
      <c r="H84" s="22">
        <f>SUM(H85:H88)</f>
        <v>390437.9</v>
      </c>
      <c r="I84" s="22">
        <f>SUM(I85:I88)</f>
        <v>224544.1</v>
      </c>
      <c r="J84" s="26">
        <f t="shared" si="10"/>
        <v>57.51083591014089</v>
      </c>
      <c r="K84" s="22">
        <f>SUM(K85:K88)</f>
        <v>608278.5</v>
      </c>
      <c r="L84" s="22">
        <f>SUM(L85:L88)</f>
        <v>535947.2000000001</v>
      </c>
      <c r="M84" s="34">
        <f>L84/K84*100</f>
        <v>88.10885145537777</v>
      </c>
    </row>
    <row r="85" spans="1:13" ht="12.75">
      <c r="A85" s="52" t="s">
        <v>108</v>
      </c>
      <c r="B85" s="58">
        <v>33729.5</v>
      </c>
      <c r="C85" s="58">
        <v>628.3</v>
      </c>
      <c r="D85" s="26">
        <f t="shared" si="8"/>
        <v>1.8627610845105915</v>
      </c>
      <c r="E85" s="25">
        <v>35760</v>
      </c>
      <c r="F85" s="25">
        <v>8467.9</v>
      </c>
      <c r="G85" s="26">
        <f t="shared" si="9"/>
        <v>23.679809843400445</v>
      </c>
      <c r="H85" s="58">
        <v>67597.5</v>
      </c>
      <c r="I85" s="58">
        <v>11268.8</v>
      </c>
      <c r="J85" s="26">
        <f t="shared" si="10"/>
        <v>16.67043899552498</v>
      </c>
      <c r="K85" s="29">
        <v>215918.8</v>
      </c>
      <c r="L85" s="29">
        <v>234968.1</v>
      </c>
      <c r="M85" s="35">
        <f>L85/K85*100</f>
        <v>108.82243695315093</v>
      </c>
    </row>
    <row r="86" spans="1:13" ht="12.75">
      <c r="A86" s="52" t="s">
        <v>53</v>
      </c>
      <c r="B86" s="58">
        <v>789</v>
      </c>
      <c r="C86" s="58">
        <v>78976.7</v>
      </c>
      <c r="D86" s="26" t="s">
        <v>129</v>
      </c>
      <c r="E86" s="25">
        <v>118548.7</v>
      </c>
      <c r="F86" s="25">
        <v>121590.4</v>
      </c>
      <c r="G86" s="26" t="s">
        <v>116</v>
      </c>
      <c r="H86" s="58">
        <v>291889.8</v>
      </c>
      <c r="I86" s="58">
        <v>170450.4</v>
      </c>
      <c r="J86" s="26">
        <f t="shared" si="10"/>
        <v>58.395462945262224</v>
      </c>
      <c r="K86" s="29">
        <v>353965.2</v>
      </c>
      <c r="L86" s="29">
        <v>249229.2</v>
      </c>
      <c r="M86" s="35">
        <f>L86/K86*100</f>
        <v>70.41065053852752</v>
      </c>
    </row>
    <row r="87" spans="1:13" ht="12.75">
      <c r="A87" s="52" t="s">
        <v>54</v>
      </c>
      <c r="B87" s="58">
        <v>6726.7</v>
      </c>
      <c r="C87" s="58">
        <v>8008.9</v>
      </c>
      <c r="D87" s="26">
        <f>C87/B87*100</f>
        <v>119.06135252055243</v>
      </c>
      <c r="E87" s="25">
        <v>10908.4</v>
      </c>
      <c r="F87" s="25">
        <v>14892.5</v>
      </c>
      <c r="G87" s="26">
        <f>F87/E87*100</f>
        <v>136.5232298045543</v>
      </c>
      <c r="H87" s="58">
        <v>28691.9</v>
      </c>
      <c r="I87" s="58">
        <v>40036.8</v>
      </c>
      <c r="J87" s="26">
        <f t="shared" si="10"/>
        <v>139.54042778623932</v>
      </c>
      <c r="K87" s="29">
        <v>35219.7</v>
      </c>
      <c r="L87" s="29">
        <v>47837</v>
      </c>
      <c r="M87" s="35">
        <f>L87/K87*100</f>
        <v>135.82455273611075</v>
      </c>
    </row>
    <row r="88" spans="1:13" ht="12.75">
      <c r="A88" s="52" t="s">
        <v>109</v>
      </c>
      <c r="B88" s="58">
        <v>819.4</v>
      </c>
      <c r="C88" s="58">
        <v>903.1</v>
      </c>
      <c r="D88" s="26">
        <f t="shared" si="8"/>
        <v>110.21479131071517</v>
      </c>
      <c r="E88" s="25">
        <v>1554.5</v>
      </c>
      <c r="F88" s="25">
        <v>1819.2</v>
      </c>
      <c r="G88" s="26">
        <f>F88/E88*100</f>
        <v>117.02798327436474</v>
      </c>
      <c r="H88" s="58">
        <v>2258.7</v>
      </c>
      <c r="I88" s="58">
        <v>2788.1</v>
      </c>
      <c r="J88" s="26">
        <f t="shared" si="10"/>
        <v>123.43826094656218</v>
      </c>
      <c r="K88" s="29">
        <v>3174.8</v>
      </c>
      <c r="L88" s="29">
        <v>3912.9</v>
      </c>
      <c r="M88" s="35">
        <f>L88/K88*100</f>
        <v>123.24870858006803</v>
      </c>
    </row>
    <row r="89" spans="1:13" ht="12.75">
      <c r="A89" s="53" t="s">
        <v>9</v>
      </c>
      <c r="B89" s="57">
        <f>SUM(B90:B95)</f>
        <v>212745.69999999998</v>
      </c>
      <c r="C89" s="57">
        <f>SUM(C90:C95)</f>
        <v>239258.4</v>
      </c>
      <c r="D89" s="23">
        <f t="shared" si="8"/>
        <v>112.46215552182723</v>
      </c>
      <c r="E89" s="22">
        <f>SUM(E90:E95)</f>
        <v>485568.50000000006</v>
      </c>
      <c r="F89" s="22">
        <f>SUM(F90:F95)</f>
        <v>559034.6</v>
      </c>
      <c r="G89" s="23">
        <f t="shared" si="9"/>
        <v>115.12991472881787</v>
      </c>
      <c r="H89" s="22">
        <f>SUM(H90:H95)</f>
        <v>675780.6000000001</v>
      </c>
      <c r="I89" s="22">
        <f>SUM(I90:I95)</f>
        <v>790782.1000000001</v>
      </c>
      <c r="J89" s="26">
        <f t="shared" si="10"/>
        <v>117.01757937413416</v>
      </c>
      <c r="K89" s="22">
        <f>SUM(K90:K95)</f>
        <v>931824.7000000001</v>
      </c>
      <c r="L89" s="22">
        <f>SUM(L90:L95)</f>
        <v>1114077.8000000003</v>
      </c>
      <c r="M89" s="34">
        <f aca="true" t="shared" si="12" ref="M89:M95">L89/K89*100</f>
        <v>119.55873245257398</v>
      </c>
    </row>
    <row r="90" spans="1:13" ht="12.75">
      <c r="A90" s="52" t="s">
        <v>55</v>
      </c>
      <c r="B90" s="58">
        <v>75660.9</v>
      </c>
      <c r="C90" s="58">
        <v>85651.5</v>
      </c>
      <c r="D90" s="26">
        <f t="shared" si="8"/>
        <v>113.20444245310325</v>
      </c>
      <c r="E90" s="25">
        <v>166147.1</v>
      </c>
      <c r="F90" s="25">
        <v>197982.3</v>
      </c>
      <c r="G90" s="26">
        <f t="shared" si="9"/>
        <v>119.16085204014995</v>
      </c>
      <c r="H90" s="58">
        <v>246222</v>
      </c>
      <c r="I90" s="58">
        <v>291776.2</v>
      </c>
      <c r="J90" s="26">
        <f t="shared" si="10"/>
        <v>118.5012712105336</v>
      </c>
      <c r="K90" s="29">
        <v>338214.2</v>
      </c>
      <c r="L90" s="29">
        <v>410142.1</v>
      </c>
      <c r="M90" s="35">
        <f t="shared" si="12"/>
        <v>121.26696631897774</v>
      </c>
    </row>
    <row r="91" spans="1:13" ht="12.75">
      <c r="A91" s="52" t="s">
        <v>123</v>
      </c>
      <c r="B91" s="58">
        <f>94061.2+34218.6</f>
        <v>128279.79999999999</v>
      </c>
      <c r="C91" s="58">
        <f>103391.9+39434.1</f>
        <v>142826</v>
      </c>
      <c r="D91" s="26">
        <f t="shared" si="8"/>
        <v>111.33943146153955</v>
      </c>
      <c r="E91" s="25">
        <f>224754.5+76548.3</f>
        <v>301302.8</v>
      </c>
      <c r="F91" s="25">
        <f>249399.5+87937.6</f>
        <v>337337.1</v>
      </c>
      <c r="G91" s="26">
        <f t="shared" si="9"/>
        <v>111.95949722339122</v>
      </c>
      <c r="H91" s="58">
        <f>295527.7+102503.7</f>
        <v>398031.4</v>
      </c>
      <c r="I91" s="58">
        <v>461366.2</v>
      </c>
      <c r="J91" s="26">
        <f t="shared" si="10"/>
        <v>115.91201096194924</v>
      </c>
      <c r="K91" s="29">
        <f>417214.3+135110.3</f>
        <v>552324.6</v>
      </c>
      <c r="L91" s="29">
        <v>652214.4</v>
      </c>
      <c r="M91" s="35">
        <f t="shared" si="12"/>
        <v>118.0853432926942</v>
      </c>
    </row>
    <row r="92" spans="1:13" ht="12.75" hidden="1">
      <c r="A92" s="52" t="s">
        <v>56</v>
      </c>
      <c r="B92" s="58"/>
      <c r="C92" s="58"/>
      <c r="D92" s="26" t="e">
        <f t="shared" si="8"/>
        <v>#DIV/0!</v>
      </c>
      <c r="E92" s="25"/>
      <c r="F92" s="25"/>
      <c r="G92" s="26" t="e">
        <f t="shared" si="9"/>
        <v>#DIV/0!</v>
      </c>
      <c r="H92" s="58"/>
      <c r="I92" s="58"/>
      <c r="J92" s="26" t="e">
        <f t="shared" si="10"/>
        <v>#DIV/0!</v>
      </c>
      <c r="K92" s="29"/>
      <c r="L92" s="29"/>
      <c r="M92" s="35" t="e">
        <f t="shared" si="12"/>
        <v>#DIV/0!</v>
      </c>
    </row>
    <row r="93" spans="1:13" ht="12.75">
      <c r="A93" s="52" t="s">
        <v>57</v>
      </c>
      <c r="B93" s="58">
        <v>59.4</v>
      </c>
      <c r="C93" s="58">
        <v>15</v>
      </c>
      <c r="D93" s="26">
        <f t="shared" si="8"/>
        <v>25.252525252525253</v>
      </c>
      <c r="E93" s="25">
        <v>69.7</v>
      </c>
      <c r="F93" s="25">
        <v>60.1</v>
      </c>
      <c r="G93" s="26">
        <f t="shared" si="9"/>
        <v>86.22668579626973</v>
      </c>
      <c r="H93" s="58">
        <v>86.3</v>
      </c>
      <c r="I93" s="58">
        <f>60.1</f>
        <v>60.1</v>
      </c>
      <c r="J93" s="26">
        <f t="shared" si="10"/>
        <v>69.64078794901508</v>
      </c>
      <c r="K93" s="29">
        <v>194.4</v>
      </c>
      <c r="L93" s="29">
        <v>161.1</v>
      </c>
      <c r="M93" s="35">
        <f t="shared" si="12"/>
        <v>82.87037037037037</v>
      </c>
    </row>
    <row r="94" spans="1:13" ht="12.75">
      <c r="A94" s="52" t="s">
        <v>124</v>
      </c>
      <c r="B94" s="58">
        <v>43</v>
      </c>
      <c r="C94" s="58">
        <v>7</v>
      </c>
      <c r="D94" s="26">
        <f t="shared" si="8"/>
        <v>16.27906976744186</v>
      </c>
      <c r="E94" s="25">
        <v>113.7</v>
      </c>
      <c r="F94" s="25">
        <v>46.3</v>
      </c>
      <c r="G94" s="26">
        <f t="shared" si="9"/>
        <v>40.7211961301671</v>
      </c>
      <c r="H94" s="58">
        <v>325.5</v>
      </c>
      <c r="I94" s="58">
        <v>279.8</v>
      </c>
      <c r="J94" s="26">
        <f t="shared" si="10"/>
        <v>85.96006144393242</v>
      </c>
      <c r="K94" s="29">
        <v>325.6</v>
      </c>
      <c r="L94" s="29">
        <v>289.6</v>
      </c>
      <c r="M94" s="35">
        <f t="shared" si="12"/>
        <v>88.94348894348894</v>
      </c>
    </row>
    <row r="95" spans="1:13" ht="12.75">
      <c r="A95" s="52" t="s">
        <v>110</v>
      </c>
      <c r="B95" s="58">
        <v>8702.6</v>
      </c>
      <c r="C95" s="58">
        <v>10758.9</v>
      </c>
      <c r="D95" s="26">
        <f t="shared" si="8"/>
        <v>123.62857077195319</v>
      </c>
      <c r="E95" s="25">
        <v>17935.2</v>
      </c>
      <c r="F95" s="25">
        <v>23608.8</v>
      </c>
      <c r="G95" s="26">
        <f t="shared" si="9"/>
        <v>131.6338819751104</v>
      </c>
      <c r="H95" s="58">
        <v>31115.4</v>
      </c>
      <c r="I95" s="58">
        <v>37299.8</v>
      </c>
      <c r="J95" s="26">
        <f t="shared" si="10"/>
        <v>119.87568856579058</v>
      </c>
      <c r="K95" s="29">
        <v>40765.9</v>
      </c>
      <c r="L95" s="29">
        <v>51270.6</v>
      </c>
      <c r="M95" s="35">
        <f t="shared" si="12"/>
        <v>125.76835050863589</v>
      </c>
    </row>
    <row r="96" spans="1:13" ht="12.75">
      <c r="A96" s="53" t="s">
        <v>36</v>
      </c>
      <c r="B96" s="57">
        <f>B97+B98+B99</f>
        <v>23275.5</v>
      </c>
      <c r="C96" s="57">
        <f>C97+C98+C99</f>
        <v>23627.4</v>
      </c>
      <c r="D96" s="23">
        <f t="shared" si="8"/>
        <v>101.51189018495843</v>
      </c>
      <c r="E96" s="57">
        <f>E97+E98+E99</f>
        <v>44923.7</v>
      </c>
      <c r="F96" s="57">
        <f>F97+F98+F99</f>
        <v>51955.5</v>
      </c>
      <c r="G96" s="23">
        <f t="shared" si="9"/>
        <v>115.65276235038522</v>
      </c>
      <c r="H96" s="22">
        <f>H97+H98+H99</f>
        <v>67567.1</v>
      </c>
      <c r="I96" s="22">
        <f>I97+I98+I99</f>
        <v>77322.5</v>
      </c>
      <c r="J96" s="26">
        <f t="shared" si="10"/>
        <v>114.43809191159602</v>
      </c>
      <c r="K96" s="22">
        <f>K97+K98+K99</f>
        <v>89937.2</v>
      </c>
      <c r="L96" s="22">
        <f>L97+L98+L99</f>
        <v>106652.79999999999</v>
      </c>
      <c r="M96" s="34">
        <f aca="true" t="shared" si="13" ref="M96:M102">L96/K96*100</f>
        <v>118.58585768736407</v>
      </c>
    </row>
    <row r="97" spans="1:13" ht="12.75">
      <c r="A97" s="52" t="s">
        <v>58</v>
      </c>
      <c r="B97" s="58">
        <v>17181.2</v>
      </c>
      <c r="C97" s="58">
        <v>17039</v>
      </c>
      <c r="D97" s="26">
        <f t="shared" si="8"/>
        <v>99.17235117453961</v>
      </c>
      <c r="E97" s="25">
        <v>33370</v>
      </c>
      <c r="F97" s="25">
        <v>38209</v>
      </c>
      <c r="G97" s="26">
        <f t="shared" si="9"/>
        <v>114.5010488462691</v>
      </c>
      <c r="H97" s="25">
        <v>50135.5</v>
      </c>
      <c r="I97" s="25">
        <v>56893.1</v>
      </c>
      <c r="J97" s="26">
        <f t="shared" si="10"/>
        <v>113.47867279672089</v>
      </c>
      <c r="K97" s="29">
        <v>66671.4</v>
      </c>
      <c r="L97" s="29">
        <v>78923.9</v>
      </c>
      <c r="M97" s="35">
        <f t="shared" si="13"/>
        <v>118.37744520139071</v>
      </c>
    </row>
    <row r="98" spans="1:13" ht="12.75" hidden="1">
      <c r="A98" s="52" t="s">
        <v>59</v>
      </c>
      <c r="B98" s="58"/>
      <c r="C98" s="58"/>
      <c r="D98" s="26" t="e">
        <f t="shared" si="8"/>
        <v>#DIV/0!</v>
      </c>
      <c r="E98" s="25"/>
      <c r="F98" s="25"/>
      <c r="G98" s="26" t="e">
        <f t="shared" si="9"/>
        <v>#DIV/0!</v>
      </c>
      <c r="H98" s="25"/>
      <c r="I98" s="25"/>
      <c r="J98" s="26" t="e">
        <f t="shared" si="10"/>
        <v>#DIV/0!</v>
      </c>
      <c r="K98" s="29"/>
      <c r="L98" s="29"/>
      <c r="M98" s="35" t="e">
        <f t="shared" si="13"/>
        <v>#DIV/0!</v>
      </c>
    </row>
    <row r="99" spans="1:13" ht="12.75">
      <c r="A99" s="52" t="s">
        <v>60</v>
      </c>
      <c r="B99" s="58">
        <v>6094.3</v>
      </c>
      <c r="C99" s="58">
        <v>6588.4</v>
      </c>
      <c r="D99" s="26">
        <f t="shared" si="8"/>
        <v>108.10757593160822</v>
      </c>
      <c r="E99" s="25">
        <v>11553.7</v>
      </c>
      <c r="F99" s="25">
        <v>13746.5</v>
      </c>
      <c r="G99" s="26">
        <f t="shared" si="9"/>
        <v>118.97920146792802</v>
      </c>
      <c r="H99" s="25">
        <v>17431.6</v>
      </c>
      <c r="I99" s="25">
        <v>20429.4</v>
      </c>
      <c r="J99" s="26">
        <f t="shared" si="10"/>
        <v>117.19750338465778</v>
      </c>
      <c r="K99" s="29">
        <v>23265.8</v>
      </c>
      <c r="L99" s="29">
        <v>27728.9</v>
      </c>
      <c r="M99" s="35">
        <f t="shared" si="13"/>
        <v>119.18309277996029</v>
      </c>
    </row>
    <row r="100" spans="1:13" ht="12.75" hidden="1">
      <c r="A100" s="53" t="s">
        <v>61</v>
      </c>
      <c r="B100" s="57"/>
      <c r="C100" s="57"/>
      <c r="D100" s="23"/>
      <c r="E100" s="22">
        <f>SUM(E101:E108)</f>
        <v>0</v>
      </c>
      <c r="F100" s="22">
        <f>SUM(F101:F108)</f>
        <v>0</v>
      </c>
      <c r="G100" s="23"/>
      <c r="H100" s="22">
        <f>SUM(H101:H108)</f>
        <v>0</v>
      </c>
      <c r="I100" s="22">
        <f>SUM(I101:I108)</f>
        <v>0</v>
      </c>
      <c r="J100" s="26" t="e">
        <f t="shared" si="10"/>
        <v>#DIV/0!</v>
      </c>
      <c r="K100" s="22">
        <f>SUM(K101:K108)</f>
        <v>0</v>
      </c>
      <c r="L100" s="22">
        <f>SUM(L101:L108)</f>
        <v>0</v>
      </c>
      <c r="M100" s="34" t="e">
        <f t="shared" si="13"/>
        <v>#DIV/0!</v>
      </c>
    </row>
    <row r="101" spans="1:13" ht="12.75" hidden="1">
      <c r="A101" s="52" t="s">
        <v>62</v>
      </c>
      <c r="B101" s="58"/>
      <c r="C101" s="58"/>
      <c r="D101" s="26"/>
      <c r="E101" s="25"/>
      <c r="F101" s="25"/>
      <c r="G101" s="26"/>
      <c r="H101" s="25"/>
      <c r="I101" s="25"/>
      <c r="J101" s="26" t="e">
        <f t="shared" si="10"/>
        <v>#DIV/0!</v>
      </c>
      <c r="K101" s="29"/>
      <c r="L101" s="29"/>
      <c r="M101" s="35" t="e">
        <f t="shared" si="13"/>
        <v>#DIV/0!</v>
      </c>
    </row>
    <row r="102" spans="1:13" ht="12.75" hidden="1">
      <c r="A102" s="52" t="s">
        <v>63</v>
      </c>
      <c r="B102" s="58"/>
      <c r="C102" s="58"/>
      <c r="D102" s="26"/>
      <c r="E102" s="25"/>
      <c r="F102" s="25"/>
      <c r="G102" s="26"/>
      <c r="H102" s="25"/>
      <c r="I102" s="25"/>
      <c r="J102" s="26" t="e">
        <f t="shared" si="10"/>
        <v>#DIV/0!</v>
      </c>
      <c r="K102" s="29"/>
      <c r="L102" s="29"/>
      <c r="M102" s="35" t="e">
        <f t="shared" si="13"/>
        <v>#DIV/0!</v>
      </c>
    </row>
    <row r="103" spans="1:13" ht="12.75" hidden="1">
      <c r="A103" s="52" t="s">
        <v>64</v>
      </c>
      <c r="B103" s="58"/>
      <c r="C103" s="58"/>
      <c r="D103" s="26"/>
      <c r="E103" s="25"/>
      <c r="F103" s="25"/>
      <c r="G103" s="26"/>
      <c r="H103" s="25"/>
      <c r="I103" s="25"/>
      <c r="J103" s="26" t="e">
        <f t="shared" si="10"/>
        <v>#DIV/0!</v>
      </c>
      <c r="K103" s="29"/>
      <c r="L103" s="29"/>
      <c r="M103" s="33"/>
    </row>
    <row r="104" spans="1:13" ht="12.75" hidden="1">
      <c r="A104" s="52" t="s">
        <v>65</v>
      </c>
      <c r="B104" s="58"/>
      <c r="C104" s="58"/>
      <c r="D104" s="30"/>
      <c r="E104" s="25"/>
      <c r="F104" s="25"/>
      <c r="G104" s="26"/>
      <c r="H104" s="25"/>
      <c r="I104" s="25"/>
      <c r="J104" s="26" t="e">
        <f t="shared" si="10"/>
        <v>#DIV/0!</v>
      </c>
      <c r="K104" s="29"/>
      <c r="L104" s="29"/>
      <c r="M104" s="33"/>
    </row>
    <row r="105" spans="1:13" ht="12.75" hidden="1">
      <c r="A105" s="52" t="s">
        <v>66</v>
      </c>
      <c r="B105" s="58"/>
      <c r="C105" s="58"/>
      <c r="D105" s="26"/>
      <c r="E105" s="25"/>
      <c r="F105" s="25"/>
      <c r="G105" s="26"/>
      <c r="H105" s="25"/>
      <c r="I105" s="25"/>
      <c r="J105" s="26" t="e">
        <f t="shared" si="10"/>
        <v>#DIV/0!</v>
      </c>
      <c r="K105" s="29"/>
      <c r="L105" s="29"/>
      <c r="M105" s="33"/>
    </row>
    <row r="106" spans="1:13" ht="26.25" hidden="1">
      <c r="A106" s="52" t="s">
        <v>67</v>
      </c>
      <c r="B106" s="58"/>
      <c r="C106" s="58"/>
      <c r="D106" s="26"/>
      <c r="E106" s="25"/>
      <c r="F106" s="25"/>
      <c r="G106" s="26"/>
      <c r="H106" s="25"/>
      <c r="I106" s="25"/>
      <c r="J106" s="26" t="e">
        <f t="shared" si="10"/>
        <v>#DIV/0!</v>
      </c>
      <c r="K106" s="29"/>
      <c r="L106" s="29"/>
      <c r="M106" s="33"/>
    </row>
    <row r="107" spans="1:13" ht="12.75" hidden="1">
      <c r="A107" s="52" t="s">
        <v>68</v>
      </c>
      <c r="B107" s="58"/>
      <c r="C107" s="58"/>
      <c r="D107" s="26"/>
      <c r="E107" s="25"/>
      <c r="F107" s="25"/>
      <c r="G107" s="26"/>
      <c r="H107" s="25"/>
      <c r="I107" s="25"/>
      <c r="J107" s="26" t="e">
        <f t="shared" si="10"/>
        <v>#DIV/0!</v>
      </c>
      <c r="K107" s="29"/>
      <c r="L107" s="29"/>
      <c r="M107" s="33"/>
    </row>
    <row r="108" spans="1:13" ht="12.75" hidden="1">
      <c r="A108" s="52" t="s">
        <v>69</v>
      </c>
      <c r="B108" s="58"/>
      <c r="C108" s="58"/>
      <c r="D108" s="26"/>
      <c r="E108" s="25"/>
      <c r="F108" s="25"/>
      <c r="G108" s="26"/>
      <c r="H108" s="25"/>
      <c r="I108" s="25"/>
      <c r="J108" s="26" t="e">
        <f t="shared" si="10"/>
        <v>#DIV/0!</v>
      </c>
      <c r="K108" s="29"/>
      <c r="L108" s="29"/>
      <c r="M108" s="35"/>
    </row>
    <row r="109" spans="1:13" ht="12.75">
      <c r="A109" s="53" t="s">
        <v>10</v>
      </c>
      <c r="B109" s="57">
        <f>SUM(B110:B114)</f>
        <v>35893.4</v>
      </c>
      <c r="C109" s="57">
        <f>SUM(C110:C114)</f>
        <v>38887.5</v>
      </c>
      <c r="D109" s="23">
        <f t="shared" si="8"/>
        <v>108.34164498208585</v>
      </c>
      <c r="E109" s="57">
        <f>SUM(E110:E114)</f>
        <v>83241.29999999999</v>
      </c>
      <c r="F109" s="57">
        <f>SUM(F110:F114)</f>
        <v>105444.70000000001</v>
      </c>
      <c r="G109" s="23">
        <f t="shared" si="9"/>
        <v>126.67353825564958</v>
      </c>
      <c r="H109" s="22">
        <f>SUM(H110:H114)</f>
        <v>136849.59999999998</v>
      </c>
      <c r="I109" s="22">
        <f>SUM(I110:I114)</f>
        <v>209269</v>
      </c>
      <c r="J109" s="26">
        <f t="shared" si="10"/>
        <v>152.91897089944</v>
      </c>
      <c r="K109" s="22">
        <f>SUM(K110:K114)</f>
        <v>237448.8</v>
      </c>
      <c r="L109" s="22">
        <f>SUM(L110:L114)</f>
        <v>371334.8</v>
      </c>
      <c r="M109" s="34">
        <f aca="true" t="shared" si="14" ref="M109:M114">L109/K109*100</f>
        <v>156.3852080953873</v>
      </c>
    </row>
    <row r="110" spans="1:13" ht="12.75">
      <c r="A110" s="52" t="s">
        <v>70</v>
      </c>
      <c r="B110" s="58">
        <v>1367.1</v>
      </c>
      <c r="C110" s="58">
        <v>1507.2</v>
      </c>
      <c r="D110" s="26">
        <f t="shared" si="8"/>
        <v>110.24797015580428</v>
      </c>
      <c r="E110" s="25">
        <v>2724.2</v>
      </c>
      <c r="F110" s="25">
        <v>3023.5</v>
      </c>
      <c r="G110" s="26">
        <f t="shared" si="9"/>
        <v>110.98671169517658</v>
      </c>
      <c r="H110" s="25">
        <v>4074.6</v>
      </c>
      <c r="I110" s="25">
        <v>4708.8</v>
      </c>
      <c r="J110" s="26">
        <f t="shared" si="10"/>
        <v>115.56471800912973</v>
      </c>
      <c r="K110" s="29">
        <v>5406.6</v>
      </c>
      <c r="L110" s="29">
        <v>6348.2</v>
      </c>
      <c r="M110" s="35">
        <f t="shared" si="14"/>
        <v>117.41575111900269</v>
      </c>
    </row>
    <row r="111" spans="1:13" ht="12.75">
      <c r="A111" s="52" t="s">
        <v>71</v>
      </c>
      <c r="B111" s="58">
        <v>22256.7</v>
      </c>
      <c r="C111" s="58">
        <v>23331.6</v>
      </c>
      <c r="D111" s="26">
        <f t="shared" si="8"/>
        <v>104.82955694240385</v>
      </c>
      <c r="E111" s="25">
        <v>44367.5</v>
      </c>
      <c r="F111" s="25">
        <v>50696.8</v>
      </c>
      <c r="G111" s="26">
        <f t="shared" si="9"/>
        <v>114.26562235870851</v>
      </c>
      <c r="H111" s="25">
        <v>66022.9</v>
      </c>
      <c r="I111" s="25">
        <v>81672.4</v>
      </c>
      <c r="J111" s="26">
        <f t="shared" si="10"/>
        <v>123.70313936528083</v>
      </c>
      <c r="K111" s="29">
        <v>97812.2</v>
      </c>
      <c r="L111" s="29">
        <v>116606.4</v>
      </c>
      <c r="M111" s="35">
        <f t="shared" si="14"/>
        <v>119.21457650477139</v>
      </c>
    </row>
    <row r="112" spans="1:13" ht="12.75">
      <c r="A112" s="52" t="s">
        <v>111</v>
      </c>
      <c r="B112" s="58">
        <v>2614.4</v>
      </c>
      <c r="C112" s="58">
        <v>3081.3</v>
      </c>
      <c r="D112" s="26">
        <f t="shared" si="8"/>
        <v>117.85878212974296</v>
      </c>
      <c r="E112" s="25">
        <v>12829.1</v>
      </c>
      <c r="F112" s="25">
        <v>25398.4</v>
      </c>
      <c r="G112" s="26">
        <f t="shared" si="9"/>
        <v>197.97491640099463</v>
      </c>
      <c r="H112" s="25">
        <v>30531.7</v>
      </c>
      <c r="I112" s="25">
        <v>82247.8</v>
      </c>
      <c r="J112" s="26" t="s">
        <v>116</v>
      </c>
      <c r="K112" s="29">
        <v>77157.3</v>
      </c>
      <c r="L112" s="29">
        <v>131336.9</v>
      </c>
      <c r="M112" s="35">
        <f t="shared" si="14"/>
        <v>170.21966813250333</v>
      </c>
    </row>
    <row r="113" spans="1:13" ht="12.75">
      <c r="A113" s="52" t="s">
        <v>112</v>
      </c>
      <c r="B113" s="58">
        <v>4725.1</v>
      </c>
      <c r="C113" s="58">
        <v>4586.1</v>
      </c>
      <c r="D113" s="26">
        <f t="shared" si="8"/>
        <v>97.05826331717847</v>
      </c>
      <c r="E113" s="25">
        <v>10155</v>
      </c>
      <c r="F113" s="25">
        <v>12092.7</v>
      </c>
      <c r="G113" s="26">
        <f t="shared" si="9"/>
        <v>119.08124076809455</v>
      </c>
      <c r="H113" s="36">
        <v>14760.9</v>
      </c>
      <c r="I113" s="36">
        <v>17529.1</v>
      </c>
      <c r="J113" s="26">
        <f t="shared" si="10"/>
        <v>118.75359903528917</v>
      </c>
      <c r="K113" s="29">
        <v>26544.9</v>
      </c>
      <c r="L113" s="29">
        <v>83840.5</v>
      </c>
      <c r="M113" s="35">
        <f t="shared" si="14"/>
        <v>315.8440981130085</v>
      </c>
    </row>
    <row r="114" spans="1:13" ht="12.75">
      <c r="A114" s="52" t="s">
        <v>72</v>
      </c>
      <c r="B114" s="58">
        <v>4930.1</v>
      </c>
      <c r="C114" s="58">
        <v>6381.3</v>
      </c>
      <c r="D114" s="26">
        <f t="shared" si="8"/>
        <v>129.43550840753738</v>
      </c>
      <c r="E114" s="25">
        <v>13165.5</v>
      </c>
      <c r="F114" s="25">
        <v>14233.3</v>
      </c>
      <c r="G114" s="26">
        <f t="shared" si="9"/>
        <v>108.11059207777905</v>
      </c>
      <c r="H114" s="36">
        <v>21459.5</v>
      </c>
      <c r="I114" s="36">
        <v>23110.9</v>
      </c>
      <c r="J114" s="26">
        <f t="shared" si="10"/>
        <v>107.6954262680864</v>
      </c>
      <c r="K114" s="29">
        <v>30527.8</v>
      </c>
      <c r="L114" s="29">
        <v>33202.8</v>
      </c>
      <c r="M114" s="35">
        <f t="shared" si="14"/>
        <v>108.76250499544679</v>
      </c>
    </row>
    <row r="115" spans="1:13" ht="12.75">
      <c r="A115" s="53" t="s">
        <v>34</v>
      </c>
      <c r="B115" s="57">
        <f>SUM(B116:B119)</f>
        <v>11311.8</v>
      </c>
      <c r="C115" s="57">
        <f>SUM(C116:C119)</f>
        <v>12254.599999999999</v>
      </c>
      <c r="D115" s="23">
        <f t="shared" si="8"/>
        <v>108.334659382238</v>
      </c>
      <c r="E115" s="57">
        <f>SUM(E116:E119)</f>
        <v>21785.8</v>
      </c>
      <c r="F115" s="57">
        <f>SUM(F116:F119)</f>
        <v>26247.6</v>
      </c>
      <c r="G115" s="23">
        <f t="shared" si="9"/>
        <v>120.48031286434282</v>
      </c>
      <c r="H115" s="22">
        <f>SUM(H116:H119)</f>
        <v>35425.4</v>
      </c>
      <c r="I115" s="22">
        <f>SUM(I116:I119)</f>
        <v>41503</v>
      </c>
      <c r="J115" s="26">
        <f t="shared" si="10"/>
        <v>117.15605187238533</v>
      </c>
      <c r="K115" s="22">
        <f>K116+K119</f>
        <v>48259.899999999994</v>
      </c>
      <c r="L115" s="22">
        <f>L116+L119+L117</f>
        <v>55092.200000000004</v>
      </c>
      <c r="M115" s="34">
        <f aca="true" t="shared" si="15" ref="M115:M121">L115/K115*100</f>
        <v>114.15730243949949</v>
      </c>
    </row>
    <row r="116" spans="1:13" ht="12.75">
      <c r="A116" s="52" t="s">
        <v>73</v>
      </c>
      <c r="B116" s="58">
        <v>9804</v>
      </c>
      <c r="C116" s="58">
        <v>10748.3</v>
      </c>
      <c r="D116" s="26">
        <f t="shared" si="8"/>
        <v>109.63178294573643</v>
      </c>
      <c r="E116" s="25">
        <v>18999.8</v>
      </c>
      <c r="F116" s="25">
        <v>22833.6</v>
      </c>
      <c r="G116" s="26">
        <f t="shared" si="9"/>
        <v>120.17810713796987</v>
      </c>
      <c r="H116" s="36">
        <v>31125.8</v>
      </c>
      <c r="I116" s="36">
        <v>34373</v>
      </c>
      <c r="J116" s="26">
        <f t="shared" si="10"/>
        <v>110.43250293968347</v>
      </c>
      <c r="K116" s="29">
        <v>42556.7</v>
      </c>
      <c r="L116" s="29">
        <v>46226.8</v>
      </c>
      <c r="M116" s="35">
        <f t="shared" si="15"/>
        <v>108.62402394922539</v>
      </c>
    </row>
    <row r="117" spans="1:13" ht="12.75">
      <c r="A117" s="52" t="s">
        <v>74</v>
      </c>
      <c r="B117" s="58"/>
      <c r="C117" s="58"/>
      <c r="D117" s="30"/>
      <c r="E117" s="25"/>
      <c r="F117" s="25"/>
      <c r="G117" s="26"/>
      <c r="H117" s="25"/>
      <c r="I117" s="25">
        <v>2005.1</v>
      </c>
      <c r="J117" s="26"/>
      <c r="K117" s="29">
        <v>0</v>
      </c>
      <c r="L117" s="29">
        <v>2005.1</v>
      </c>
      <c r="M117" s="35"/>
    </row>
    <row r="118" spans="1:13" ht="12.75" hidden="1">
      <c r="A118" s="52" t="s">
        <v>75</v>
      </c>
      <c r="B118" s="58"/>
      <c r="C118" s="58"/>
      <c r="D118" s="26" t="e">
        <f t="shared" si="8"/>
        <v>#DIV/0!</v>
      </c>
      <c r="E118" s="25"/>
      <c r="F118" s="25"/>
      <c r="G118" s="26" t="e">
        <f t="shared" si="9"/>
        <v>#DIV/0!</v>
      </c>
      <c r="H118" s="25"/>
      <c r="I118" s="25"/>
      <c r="J118" s="26" t="e">
        <f t="shared" si="10"/>
        <v>#DIV/0!</v>
      </c>
      <c r="K118" s="29"/>
      <c r="L118" s="29"/>
      <c r="M118" s="35" t="e">
        <f t="shared" si="15"/>
        <v>#DIV/0!</v>
      </c>
    </row>
    <row r="119" spans="1:13" ht="12.75">
      <c r="A119" s="52" t="s">
        <v>76</v>
      </c>
      <c r="B119" s="58">
        <v>1507.8</v>
      </c>
      <c r="C119" s="58">
        <v>1506.3</v>
      </c>
      <c r="D119" s="26">
        <f t="shared" si="8"/>
        <v>99.90051730998806</v>
      </c>
      <c r="E119" s="25">
        <v>2786</v>
      </c>
      <c r="F119" s="25">
        <v>3414</v>
      </c>
      <c r="G119" s="26">
        <f t="shared" si="9"/>
        <v>122.54127781765973</v>
      </c>
      <c r="H119" s="25">
        <v>4299.6</v>
      </c>
      <c r="I119" s="25">
        <v>5124.9</v>
      </c>
      <c r="J119" s="26">
        <f t="shared" si="10"/>
        <v>119.19480881942503</v>
      </c>
      <c r="K119" s="29">
        <v>5703.2</v>
      </c>
      <c r="L119" s="29">
        <v>6860.3</v>
      </c>
      <c r="M119" s="35">
        <f t="shared" si="15"/>
        <v>120.28860990321223</v>
      </c>
    </row>
    <row r="120" spans="1:13" ht="12.75" hidden="1">
      <c r="A120" s="52" t="s">
        <v>76</v>
      </c>
      <c r="B120" s="58"/>
      <c r="C120" s="58"/>
      <c r="D120" s="26"/>
      <c r="E120" s="25"/>
      <c r="F120" s="25"/>
      <c r="G120" s="26" t="e">
        <f t="shared" si="9"/>
        <v>#DIV/0!</v>
      </c>
      <c r="H120" s="25"/>
      <c r="I120" s="25"/>
      <c r="J120" s="26" t="e">
        <f t="shared" si="10"/>
        <v>#DIV/0!</v>
      </c>
      <c r="K120" s="29"/>
      <c r="L120" s="29"/>
      <c r="M120" s="35" t="e">
        <f t="shared" si="15"/>
        <v>#DIV/0!</v>
      </c>
    </row>
    <row r="121" spans="1:13" ht="12.75">
      <c r="A121" s="53" t="s">
        <v>35</v>
      </c>
      <c r="B121" s="57">
        <f>SUM(B122:B124)</f>
        <v>2419.6</v>
      </c>
      <c r="C121" s="57">
        <f>SUM(C122:C124)</f>
        <v>2614.7</v>
      </c>
      <c r="D121" s="23">
        <f t="shared" si="8"/>
        <v>108.06331625061993</v>
      </c>
      <c r="E121" s="57">
        <f>SUM(E122:E124)</f>
        <v>4799.2</v>
      </c>
      <c r="F121" s="57">
        <f>SUM(F122:F124)</f>
        <v>5508.7</v>
      </c>
      <c r="G121" s="23">
        <f t="shared" si="9"/>
        <v>114.78371395232539</v>
      </c>
      <c r="H121" s="22">
        <f>SUM(H122:H124)</f>
        <v>7264.6</v>
      </c>
      <c r="I121" s="22">
        <f>SUM(I122:I124)</f>
        <v>8527.699999999999</v>
      </c>
      <c r="J121" s="26">
        <f t="shared" si="10"/>
        <v>117.38705503400047</v>
      </c>
      <c r="K121" s="22">
        <f>SUM(K122:K124)</f>
        <v>9741.300000000001</v>
      </c>
      <c r="L121" s="22">
        <f>SUM(L122:L124)</f>
        <v>11430.4</v>
      </c>
      <c r="M121" s="34">
        <f t="shared" si="15"/>
        <v>117.339574800078</v>
      </c>
    </row>
    <row r="122" spans="1:13" ht="12.75">
      <c r="A122" s="52" t="s">
        <v>77</v>
      </c>
      <c r="B122" s="58">
        <v>2218.2</v>
      </c>
      <c r="C122" s="58">
        <v>2237.2</v>
      </c>
      <c r="D122" s="26">
        <f t="shared" si="8"/>
        <v>100.85655035614462</v>
      </c>
      <c r="E122" s="25">
        <v>4386.3</v>
      </c>
      <c r="F122" s="25">
        <v>4804.2</v>
      </c>
      <c r="G122" s="26">
        <f t="shared" si="9"/>
        <v>109.527392107243</v>
      </c>
      <c r="H122" s="36">
        <v>6586.1</v>
      </c>
      <c r="I122" s="36">
        <v>7510.9</v>
      </c>
      <c r="J122" s="26">
        <f t="shared" si="10"/>
        <v>114.04169387042407</v>
      </c>
      <c r="K122" s="29">
        <v>8755.7</v>
      </c>
      <c r="L122" s="29">
        <v>10082.4</v>
      </c>
      <c r="M122" s="33">
        <f>(L122/K122)*100</f>
        <v>115.1524149982297</v>
      </c>
    </row>
    <row r="123" spans="1:13" ht="12.75">
      <c r="A123" s="52" t="s">
        <v>78</v>
      </c>
      <c r="B123" s="58">
        <v>201.4</v>
      </c>
      <c r="C123" s="58">
        <v>377.5</v>
      </c>
      <c r="D123" s="26">
        <f>C123/B123*100</f>
        <v>187.43793445878848</v>
      </c>
      <c r="E123" s="25">
        <v>412.9</v>
      </c>
      <c r="F123" s="25">
        <v>704.5</v>
      </c>
      <c r="G123" s="26">
        <f t="shared" si="9"/>
        <v>170.62242673770888</v>
      </c>
      <c r="H123" s="36">
        <v>678.5</v>
      </c>
      <c r="I123" s="36">
        <v>1016.8</v>
      </c>
      <c r="J123" s="26">
        <f t="shared" si="10"/>
        <v>149.85998526160648</v>
      </c>
      <c r="K123" s="29">
        <v>985.6</v>
      </c>
      <c r="L123" s="29">
        <v>1348</v>
      </c>
      <c r="M123" s="33">
        <f>(L123/K123)*100</f>
        <v>136.7694805194805</v>
      </c>
    </row>
    <row r="124" spans="1:13" ht="12.75" hidden="1">
      <c r="A124" s="52" t="s">
        <v>80</v>
      </c>
      <c r="B124" s="58"/>
      <c r="C124" s="58"/>
      <c r="D124" s="26" t="e">
        <f t="shared" si="8"/>
        <v>#DIV/0!</v>
      </c>
      <c r="E124" s="25"/>
      <c r="F124" s="25"/>
      <c r="G124" s="26" t="e">
        <f t="shared" si="9"/>
        <v>#DIV/0!</v>
      </c>
      <c r="H124" s="25"/>
      <c r="I124" s="25"/>
      <c r="J124" s="26" t="e">
        <f t="shared" si="10"/>
        <v>#DIV/0!</v>
      </c>
      <c r="K124" s="29"/>
      <c r="L124" s="29"/>
      <c r="M124" s="33"/>
    </row>
    <row r="125" spans="1:13" ht="12.75">
      <c r="A125" s="53" t="s">
        <v>125</v>
      </c>
      <c r="B125" s="57">
        <f>B126</f>
        <v>2.3</v>
      </c>
      <c r="C125" s="57">
        <f>C126</f>
        <v>2.3</v>
      </c>
      <c r="D125" s="23">
        <f t="shared" si="8"/>
        <v>100</v>
      </c>
      <c r="E125" s="57">
        <f>E126</f>
        <v>5.9</v>
      </c>
      <c r="F125" s="57">
        <f>F126</f>
        <v>5.9</v>
      </c>
      <c r="G125" s="23">
        <f t="shared" si="9"/>
        <v>100</v>
      </c>
      <c r="H125" s="22">
        <f>H126</f>
        <v>9.4</v>
      </c>
      <c r="I125" s="22">
        <f>I126</f>
        <v>9.4</v>
      </c>
      <c r="J125" s="26">
        <f t="shared" si="10"/>
        <v>100</v>
      </c>
      <c r="K125" s="22">
        <f>K126</f>
        <v>19.3</v>
      </c>
      <c r="L125" s="22">
        <f>L126</f>
        <v>14.2</v>
      </c>
      <c r="M125" s="34">
        <f>L125/K125*100</f>
        <v>73.57512953367875</v>
      </c>
    </row>
    <row r="126" spans="1:13" ht="12.75">
      <c r="A126" s="52" t="s">
        <v>126</v>
      </c>
      <c r="B126" s="58">
        <v>2.3</v>
      </c>
      <c r="C126" s="58">
        <v>2.3</v>
      </c>
      <c r="D126" s="26">
        <f t="shared" si="8"/>
        <v>100</v>
      </c>
      <c r="E126" s="25">
        <v>5.9</v>
      </c>
      <c r="F126" s="25">
        <v>5.9</v>
      </c>
      <c r="G126" s="26">
        <f t="shared" si="9"/>
        <v>100</v>
      </c>
      <c r="H126" s="25">
        <v>9.4</v>
      </c>
      <c r="I126" s="25">
        <v>9.4</v>
      </c>
      <c r="J126" s="26">
        <f t="shared" si="10"/>
        <v>100</v>
      </c>
      <c r="K126" s="29">
        <v>19.3</v>
      </c>
      <c r="L126" s="29">
        <v>14.2</v>
      </c>
      <c r="M126" s="35">
        <f>L126/K126*100</f>
        <v>73.57512953367875</v>
      </c>
    </row>
    <row r="127" spans="1:13" ht="13.5" thickBot="1">
      <c r="A127" s="55" t="s">
        <v>6</v>
      </c>
      <c r="B127" s="37">
        <f>B54+B67+B73+B84+B89+B96+B109+B115+B121+B125</f>
        <v>366340.69999999995</v>
      </c>
      <c r="C127" s="37">
        <f>C54+C67+C73+C84+C89+C96+C109+C115+C121+C125</f>
        <v>450989.4</v>
      </c>
      <c r="D127" s="38">
        <f t="shared" si="8"/>
        <v>123.10655081458329</v>
      </c>
      <c r="E127" s="37">
        <f>E54+E65+E67+E73+E84+E89+E96+E100+E109+E115+E121+E125</f>
        <v>883863.3000000002</v>
      </c>
      <c r="F127" s="37">
        <f>F54+F65+F67+F73+F84+F89+F96+F100+F109+F115+F121+F125</f>
        <v>995558.2999999998</v>
      </c>
      <c r="G127" s="38">
        <f t="shared" si="9"/>
        <v>112.63713517689892</v>
      </c>
      <c r="H127" s="37">
        <f>H54+H65+H67+H73+H84+H89+H96+H100+H109+H115+H121+H125</f>
        <v>1445180.7000000002</v>
      </c>
      <c r="I127" s="37">
        <f>I54+I65+I67+I73+I84+I89+I96+I100+I109+I115+I121+I125</f>
        <v>1544725.2</v>
      </c>
      <c r="J127" s="26">
        <f t="shared" si="10"/>
        <v>106.8880313721322</v>
      </c>
      <c r="K127" s="37">
        <f>K54+K65+K67+K73+K84+K89+K96+K100+K109+K115+K121+K125</f>
        <v>2118143.3999999994</v>
      </c>
      <c r="L127" s="37">
        <f>L54+L67+L73+L84+L89+L96+L109+L115+L121+L125</f>
        <v>2529028.5000000005</v>
      </c>
      <c r="M127" s="39">
        <f>(L127/K127)*100</f>
        <v>119.3983608475234</v>
      </c>
    </row>
    <row r="128" spans="1:13" ht="13.5" thickBot="1">
      <c r="A128" s="56" t="s">
        <v>21</v>
      </c>
      <c r="B128" s="41">
        <f>B52-B127</f>
        <v>-1445.4000000000233</v>
      </c>
      <c r="C128" s="41">
        <f>C52-C127</f>
        <v>45.90000000002328</v>
      </c>
      <c r="D128" s="42"/>
      <c r="E128" s="41">
        <f>E52-E127</f>
        <v>-4854.70000000007</v>
      </c>
      <c r="F128" s="40">
        <f>F52-F127</f>
        <v>12711.700000000186</v>
      </c>
      <c r="G128" s="43"/>
      <c r="H128" s="63">
        <f>H52-H127</f>
        <v>-55651.200000000186</v>
      </c>
      <c r="I128" s="41">
        <f>I52-I127</f>
        <v>10769.59999999986</v>
      </c>
      <c r="J128" s="44"/>
      <c r="K128" s="41">
        <f>K52-K127</f>
        <v>-7822.5999999996275</v>
      </c>
      <c r="L128" s="40">
        <f>L52-L127</f>
        <v>28778.799999999348</v>
      </c>
      <c r="M128" s="45"/>
    </row>
    <row r="129" spans="2:13" ht="12.75">
      <c r="B129" s="20"/>
      <c r="C129" s="20"/>
      <c r="D129" s="20"/>
      <c r="I129" s="15"/>
      <c r="J129" s="15"/>
      <c r="K129" s="15"/>
      <c r="L129" s="21"/>
      <c r="M129" s="21"/>
    </row>
    <row r="130" spans="2:4" ht="12.75">
      <c r="B130" s="20"/>
      <c r="C130" s="20"/>
      <c r="D130" s="20"/>
    </row>
    <row r="131" spans="2:4" ht="12.75">
      <c r="B131" s="20"/>
      <c r="C131" s="20"/>
      <c r="D131" s="20"/>
    </row>
    <row r="132" spans="2:4" ht="12.75">
      <c r="B132" s="20"/>
      <c r="C132" s="20"/>
      <c r="D132" s="20"/>
    </row>
    <row r="133" spans="2:4" ht="12.75">
      <c r="B133" s="20"/>
      <c r="C133" s="20"/>
      <c r="D133" s="20"/>
    </row>
    <row r="134" spans="2:4" ht="12.75">
      <c r="B134" s="20"/>
      <c r="C134" s="20"/>
      <c r="D134" s="20"/>
    </row>
    <row r="135" spans="2:4" ht="12.75">
      <c r="B135" s="20"/>
      <c r="C135" s="20"/>
      <c r="D135" s="20"/>
    </row>
    <row r="136" spans="2:4" ht="12.75">
      <c r="B136" s="20"/>
      <c r="C136" s="20"/>
      <c r="D136" s="20"/>
    </row>
    <row r="137" spans="2:4" ht="12.75">
      <c r="B137" s="20"/>
      <c r="C137" s="20"/>
      <c r="D137" s="20"/>
    </row>
    <row r="138" spans="2:4" ht="12.75">
      <c r="B138" s="20"/>
      <c r="C138" s="20"/>
      <c r="D138" s="20"/>
    </row>
    <row r="139" spans="2:4" ht="12.75">
      <c r="B139" s="20"/>
      <c r="C139" s="20"/>
      <c r="D139" s="20"/>
    </row>
    <row r="140" spans="2:4" ht="12.75">
      <c r="B140" s="20"/>
      <c r="C140" s="20"/>
      <c r="D140" s="20"/>
    </row>
    <row r="141" spans="2:4" ht="12.75">
      <c r="B141" s="20"/>
      <c r="C141" s="20"/>
      <c r="D141" s="20"/>
    </row>
    <row r="142" spans="2:4" ht="12.75">
      <c r="B142" s="20"/>
      <c r="C142" s="20"/>
      <c r="D142" s="20"/>
    </row>
    <row r="143" spans="2:4" ht="12.75">
      <c r="B143" s="20"/>
      <c r="C143" s="20"/>
      <c r="D143" s="20"/>
    </row>
    <row r="144" spans="2:4" ht="12.75">
      <c r="B144" s="20"/>
      <c r="C144" s="20"/>
      <c r="D144" s="20"/>
    </row>
    <row r="145" spans="2:4" ht="12.75">
      <c r="B145" s="20"/>
      <c r="C145" s="20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  <row r="151" spans="2:4" ht="12.75">
      <c r="B151" s="20"/>
      <c r="C151" s="20"/>
      <c r="D151" s="20"/>
    </row>
    <row r="152" spans="2:4" ht="12.75">
      <c r="B152" s="20"/>
      <c r="C152" s="20"/>
      <c r="D152" s="20"/>
    </row>
    <row r="153" spans="2:4" ht="12.75">
      <c r="B153" s="20"/>
      <c r="C153" s="20"/>
      <c r="D153" s="20"/>
    </row>
    <row r="154" spans="2:4" ht="12.75">
      <c r="B154" s="20"/>
      <c r="C154" s="20"/>
      <c r="D154" s="20"/>
    </row>
    <row r="155" spans="2:4" ht="12.75">
      <c r="B155" s="20"/>
      <c r="C155" s="20"/>
      <c r="D155" s="20"/>
    </row>
    <row r="156" spans="2:4" ht="12.75">
      <c r="B156" s="20"/>
      <c r="C156" s="20"/>
      <c r="D156" s="20"/>
    </row>
    <row r="157" spans="2:4" ht="12.75">
      <c r="B157" s="20"/>
      <c r="C157" s="20"/>
      <c r="D157" s="20"/>
    </row>
    <row r="158" spans="2:4" ht="12.75">
      <c r="B158" s="20"/>
      <c r="C158" s="20"/>
      <c r="D158" s="20"/>
    </row>
    <row r="159" spans="2:4" ht="12.75">
      <c r="B159" s="20"/>
      <c r="C159" s="20"/>
      <c r="D159" s="20"/>
    </row>
    <row r="160" spans="2:4" ht="12.75">
      <c r="B160" s="20"/>
      <c r="C160" s="20"/>
      <c r="D160" s="20"/>
    </row>
    <row r="161" spans="2:4" ht="12.75">
      <c r="B161" s="20"/>
      <c r="C161" s="20"/>
      <c r="D161" s="20"/>
    </row>
    <row r="162" spans="2:4" ht="12.75">
      <c r="B162" s="20"/>
      <c r="C162" s="20"/>
      <c r="D162" s="20"/>
    </row>
    <row r="163" spans="2:4" ht="12.75">
      <c r="B163" s="20"/>
      <c r="C163" s="20"/>
      <c r="D163" s="20"/>
    </row>
    <row r="164" spans="2:4" ht="12.75">
      <c r="B164" s="20"/>
      <c r="C164" s="20"/>
      <c r="D164" s="20"/>
    </row>
    <row r="165" spans="2:4" ht="12.75">
      <c r="B165" s="20"/>
      <c r="C165" s="20"/>
      <c r="D165" s="20"/>
    </row>
    <row r="166" spans="2:4" ht="12.75">
      <c r="B166" s="20"/>
      <c r="C166" s="20"/>
      <c r="D166" s="20"/>
    </row>
    <row r="167" spans="2:4" ht="12.75">
      <c r="B167" s="20"/>
      <c r="C167" s="20"/>
      <c r="D167" s="20"/>
    </row>
    <row r="168" spans="2:4" ht="12.75">
      <c r="B168" s="20"/>
      <c r="C168" s="20"/>
      <c r="D168" s="20"/>
    </row>
    <row r="169" spans="2:4" ht="12.75">
      <c r="B169" s="20"/>
      <c r="C169" s="20"/>
      <c r="D169" s="20"/>
    </row>
    <row r="170" spans="2:4" ht="12.75">
      <c r="B170" s="20"/>
      <c r="C170" s="20"/>
      <c r="D170" s="20"/>
    </row>
    <row r="171" spans="2:4" ht="12.75">
      <c r="B171" s="20"/>
      <c r="C171" s="20"/>
      <c r="D171" s="20"/>
    </row>
    <row r="172" spans="2:4" ht="12.75">
      <c r="B172" s="20"/>
      <c r="C172" s="20"/>
      <c r="D172" s="20"/>
    </row>
    <row r="173" spans="2:4" ht="12.75">
      <c r="B173" s="20"/>
      <c r="C173" s="20"/>
      <c r="D173" s="20"/>
    </row>
    <row r="174" spans="2:4" ht="12.75">
      <c r="B174" s="20"/>
      <c r="C174" s="20"/>
      <c r="D174" s="20"/>
    </row>
    <row r="175" spans="2:4" ht="12.75">
      <c r="B175" s="20"/>
      <c r="C175" s="20"/>
      <c r="D175" s="20"/>
    </row>
    <row r="176" spans="2:4" ht="12.75">
      <c r="B176" s="20"/>
      <c r="C176" s="20"/>
      <c r="D176" s="20"/>
    </row>
    <row r="177" spans="2:4" ht="12.75">
      <c r="B177" s="20"/>
      <c r="C177" s="20"/>
      <c r="D177" s="20"/>
    </row>
    <row r="178" spans="2:4" ht="12.75">
      <c r="B178" s="20"/>
      <c r="C178" s="20"/>
      <c r="D178" s="20"/>
    </row>
    <row r="179" spans="2:4" ht="12.75">
      <c r="B179" s="20"/>
      <c r="C179" s="20"/>
      <c r="D179" s="20"/>
    </row>
    <row r="180" spans="2:4" ht="12.75">
      <c r="B180" s="20"/>
      <c r="C180" s="20"/>
      <c r="D180" s="20"/>
    </row>
    <row r="181" spans="2:4" ht="12.75">
      <c r="B181" s="20"/>
      <c r="C181" s="20"/>
      <c r="D181" s="20"/>
    </row>
    <row r="182" spans="2:4" ht="12.75">
      <c r="B182" s="20"/>
      <c r="C182" s="20"/>
      <c r="D182" s="20"/>
    </row>
    <row r="183" spans="2:4" ht="12.75">
      <c r="B183" s="20"/>
      <c r="C183" s="20"/>
      <c r="D183" s="20"/>
    </row>
    <row r="184" spans="2:4" ht="12.75">
      <c r="B184" s="20"/>
      <c r="C184" s="20"/>
      <c r="D184" s="20"/>
    </row>
    <row r="185" spans="2:4" ht="12.75">
      <c r="B185" s="20"/>
      <c r="C185" s="20"/>
      <c r="D185" s="20"/>
    </row>
    <row r="186" spans="2:4" ht="12.75">
      <c r="B186" s="20"/>
      <c r="C186" s="20"/>
      <c r="D186" s="20"/>
    </row>
    <row r="187" spans="2:4" ht="12.75">
      <c r="B187" s="20"/>
      <c r="C187" s="20"/>
      <c r="D187" s="20"/>
    </row>
    <row r="188" spans="2:4" ht="12.75">
      <c r="B188" s="20"/>
      <c r="C188" s="20"/>
      <c r="D188" s="20"/>
    </row>
    <row r="189" spans="2:4" ht="12.75">
      <c r="B189" s="20"/>
      <c r="C189" s="20"/>
      <c r="D189" s="20"/>
    </row>
    <row r="190" spans="2:4" ht="12.75">
      <c r="B190" s="20"/>
      <c r="C190" s="20"/>
      <c r="D190" s="20"/>
    </row>
    <row r="191" spans="2:4" ht="12.75">
      <c r="B191" s="20"/>
      <c r="C191" s="20"/>
      <c r="D191" s="20"/>
    </row>
    <row r="192" spans="2:4" ht="12.75">
      <c r="B192" s="20"/>
      <c r="C192" s="20"/>
      <c r="D192" s="20"/>
    </row>
    <row r="193" spans="2:4" ht="12.75">
      <c r="B193" s="20"/>
      <c r="C193" s="20"/>
      <c r="D193" s="20"/>
    </row>
    <row r="194" spans="2:4" ht="12.75">
      <c r="B194" s="20"/>
      <c r="C194" s="20"/>
      <c r="D194" s="20"/>
    </row>
    <row r="195" spans="2:4" ht="12.75">
      <c r="B195" s="20"/>
      <c r="C195" s="20"/>
      <c r="D195" s="20"/>
    </row>
    <row r="196" spans="2:4" ht="12.75">
      <c r="B196" s="20"/>
      <c r="C196" s="20"/>
      <c r="D196" s="20"/>
    </row>
    <row r="197" spans="2:4" ht="12.75">
      <c r="B197" s="20"/>
      <c r="C197" s="20"/>
      <c r="D197" s="20"/>
    </row>
    <row r="198" spans="2:4" ht="12.75">
      <c r="B198" s="20"/>
      <c r="C198" s="20"/>
      <c r="D198" s="20"/>
    </row>
    <row r="199" spans="2:4" ht="12.75">
      <c r="B199" s="20"/>
      <c r="C199" s="20"/>
      <c r="D199" s="20"/>
    </row>
    <row r="200" spans="2:4" ht="12.75">
      <c r="B200" s="20"/>
      <c r="C200" s="20"/>
      <c r="D200" s="20"/>
    </row>
    <row r="201" spans="2:4" ht="12.75">
      <c r="B201" s="20"/>
      <c r="C201" s="20"/>
      <c r="D201" s="20"/>
    </row>
    <row r="202" spans="2:4" ht="12.75">
      <c r="B202" s="20"/>
      <c r="C202" s="20"/>
      <c r="D202" s="20"/>
    </row>
    <row r="203" spans="2:4" ht="12.75">
      <c r="B203" s="20"/>
      <c r="C203" s="20"/>
      <c r="D203" s="20"/>
    </row>
    <row r="204" spans="2:4" ht="12.75">
      <c r="B204" s="20"/>
      <c r="C204" s="20"/>
      <c r="D204" s="20"/>
    </row>
    <row r="205" spans="2:4" ht="12.75">
      <c r="B205" s="20"/>
      <c r="C205" s="20"/>
      <c r="D205" s="20"/>
    </row>
    <row r="206" spans="2:4" ht="12.75">
      <c r="B206" s="20"/>
      <c r="C206" s="20"/>
      <c r="D206" s="20"/>
    </row>
    <row r="207" spans="2:4" ht="12.75">
      <c r="B207" s="20"/>
      <c r="C207" s="20"/>
      <c r="D207" s="20"/>
    </row>
    <row r="208" spans="2:4" ht="12.75">
      <c r="B208" s="20"/>
      <c r="C208" s="20"/>
      <c r="D208" s="20"/>
    </row>
    <row r="209" spans="2:4" ht="12.75">
      <c r="B209" s="20"/>
      <c r="C209" s="20"/>
      <c r="D209" s="20"/>
    </row>
    <row r="210" spans="2:4" ht="12.75">
      <c r="B210" s="20"/>
      <c r="C210" s="20"/>
      <c r="D210" s="20"/>
    </row>
    <row r="211" spans="2:4" ht="12.75">
      <c r="B211" s="20"/>
      <c r="C211" s="20"/>
      <c r="D211" s="20"/>
    </row>
    <row r="212" spans="2:4" ht="12.75">
      <c r="B212" s="20"/>
      <c r="C212" s="20"/>
      <c r="D212" s="20"/>
    </row>
    <row r="213" spans="2:4" ht="12.75">
      <c r="B213" s="20"/>
      <c r="C213" s="20"/>
      <c r="D213" s="20"/>
    </row>
    <row r="214" spans="2:4" ht="12.75">
      <c r="B214" s="20"/>
      <c r="C214" s="20"/>
      <c r="D214" s="20"/>
    </row>
    <row r="215" spans="2:4" ht="12.75">
      <c r="B215" s="20"/>
      <c r="C215" s="20"/>
      <c r="D215" s="20"/>
    </row>
    <row r="216" spans="2:4" ht="12.75">
      <c r="B216" s="20"/>
      <c r="C216" s="20"/>
      <c r="D216" s="20"/>
    </row>
    <row r="217" spans="2:4" ht="12.75">
      <c r="B217" s="20"/>
      <c r="C217" s="20"/>
      <c r="D217" s="20"/>
    </row>
    <row r="218" spans="2:4" ht="12.75">
      <c r="B218" s="20"/>
      <c r="C218" s="20"/>
      <c r="D218" s="20"/>
    </row>
    <row r="219" spans="2:4" ht="12.75">
      <c r="B219" s="20"/>
      <c r="C219" s="20"/>
      <c r="D219" s="20"/>
    </row>
    <row r="220" spans="2:4" ht="12.75">
      <c r="B220" s="20"/>
      <c r="C220" s="20"/>
      <c r="D220" s="20"/>
    </row>
    <row r="221" spans="2:4" ht="12.75">
      <c r="B221" s="20"/>
      <c r="C221" s="20"/>
      <c r="D221" s="20"/>
    </row>
    <row r="222" spans="2:4" ht="12.75">
      <c r="B222" s="20"/>
      <c r="C222" s="20"/>
      <c r="D222" s="20"/>
    </row>
    <row r="223" spans="2:4" ht="12.75">
      <c r="B223" s="20"/>
      <c r="C223" s="20"/>
      <c r="D223" s="20"/>
    </row>
    <row r="224" spans="2:4" ht="12.75">
      <c r="B224" s="20"/>
      <c r="C224" s="20"/>
      <c r="D224" s="20"/>
    </row>
    <row r="225" spans="2:4" ht="12.75">
      <c r="B225" s="20"/>
      <c r="C225" s="20"/>
      <c r="D225" s="20"/>
    </row>
    <row r="226" spans="2:4" ht="12.75">
      <c r="B226" s="20"/>
      <c r="C226" s="20"/>
      <c r="D226" s="20"/>
    </row>
    <row r="227" spans="2:4" ht="12.75">
      <c r="B227" s="20"/>
      <c r="C227" s="20"/>
      <c r="D227" s="20"/>
    </row>
    <row r="228" spans="2:4" ht="12.75">
      <c r="B228" s="20"/>
      <c r="C228" s="20"/>
      <c r="D228" s="20"/>
    </row>
    <row r="229" spans="2:4" ht="12.75">
      <c r="B229" s="20"/>
      <c r="C229" s="20"/>
      <c r="D229" s="20"/>
    </row>
    <row r="230" spans="2:4" ht="12.75">
      <c r="B230" s="20"/>
      <c r="C230" s="20"/>
      <c r="D230" s="20"/>
    </row>
    <row r="231" spans="2:4" ht="12.75">
      <c r="B231" s="20"/>
      <c r="C231" s="20"/>
      <c r="D231" s="20"/>
    </row>
    <row r="232" spans="2:4" ht="12.75">
      <c r="B232" s="20"/>
      <c r="C232" s="20"/>
      <c r="D232" s="20"/>
    </row>
    <row r="233" spans="2:4" ht="12.75">
      <c r="B233" s="20"/>
      <c r="C233" s="20"/>
      <c r="D233" s="20"/>
    </row>
    <row r="234" spans="2:4" ht="12.75">
      <c r="B234" s="20"/>
      <c r="C234" s="20"/>
      <c r="D234" s="20"/>
    </row>
    <row r="235" spans="2:4" ht="12.75">
      <c r="B235" s="20"/>
      <c r="C235" s="20"/>
      <c r="D235" s="20"/>
    </row>
    <row r="236" spans="2:4" ht="12.75">
      <c r="B236" s="20"/>
      <c r="C236" s="20"/>
      <c r="D236" s="20"/>
    </row>
    <row r="237" spans="2:4" ht="12.75">
      <c r="B237" s="20"/>
      <c r="C237" s="20"/>
      <c r="D237" s="20"/>
    </row>
    <row r="238" spans="2:4" ht="12.75">
      <c r="B238" s="20"/>
      <c r="C238" s="20"/>
      <c r="D238" s="20"/>
    </row>
    <row r="239" spans="2:4" ht="12.75">
      <c r="B239" s="20"/>
      <c r="C239" s="20"/>
      <c r="D239" s="20"/>
    </row>
    <row r="240" spans="2:4" ht="12.75">
      <c r="B240" s="20"/>
      <c r="C240" s="20"/>
      <c r="D240" s="20"/>
    </row>
    <row r="241" spans="2:4" ht="12.75">
      <c r="B241" s="20"/>
      <c r="C241" s="20"/>
      <c r="D241" s="20"/>
    </row>
    <row r="242" spans="2:4" ht="12.75">
      <c r="B242" s="20"/>
      <c r="C242" s="20"/>
      <c r="D242" s="20"/>
    </row>
    <row r="243" spans="2:4" ht="12.75">
      <c r="B243" s="20"/>
      <c r="C243" s="20"/>
      <c r="D243" s="20"/>
    </row>
    <row r="244" spans="2:4" ht="12.75">
      <c r="B244" s="20"/>
      <c r="C244" s="20"/>
      <c r="D244" s="20"/>
    </row>
    <row r="245" spans="2:4" ht="12.75">
      <c r="B245" s="20"/>
      <c r="C245" s="20"/>
      <c r="D245" s="20"/>
    </row>
    <row r="246" spans="2:4" ht="12.75">
      <c r="B246" s="20"/>
      <c r="C246" s="20"/>
      <c r="D246" s="20"/>
    </row>
    <row r="247" spans="2:4" ht="12.75">
      <c r="B247" s="20"/>
      <c r="C247" s="20"/>
      <c r="D247" s="20"/>
    </row>
    <row r="248" spans="2:4" ht="12.75">
      <c r="B248" s="20"/>
      <c r="C248" s="20"/>
      <c r="D248" s="20"/>
    </row>
    <row r="249" spans="2:4" ht="12.75">
      <c r="B249" s="20"/>
      <c r="C249" s="20"/>
      <c r="D249" s="20"/>
    </row>
    <row r="250" spans="2:4" ht="12.75">
      <c r="B250" s="20"/>
      <c r="C250" s="20"/>
      <c r="D250" s="20"/>
    </row>
    <row r="251" spans="2:4" ht="12.75">
      <c r="B251" s="20"/>
      <c r="C251" s="20"/>
      <c r="D251" s="20"/>
    </row>
    <row r="252" spans="2:4" ht="12.75">
      <c r="B252" s="20"/>
      <c r="C252" s="20"/>
      <c r="D252" s="20"/>
    </row>
    <row r="253" spans="2:4" ht="12.75">
      <c r="B253" s="20"/>
      <c r="C253" s="20"/>
      <c r="D253" s="20"/>
    </row>
    <row r="254" spans="2:4" ht="12.75">
      <c r="B254" s="20"/>
      <c r="C254" s="20"/>
      <c r="D254" s="20"/>
    </row>
    <row r="255" spans="2:4" ht="12.75">
      <c r="B255" s="20"/>
      <c r="C255" s="20"/>
      <c r="D255" s="20"/>
    </row>
    <row r="256" spans="2:4" ht="12.75">
      <c r="B256" s="20"/>
      <c r="C256" s="20"/>
      <c r="D256" s="20"/>
    </row>
    <row r="257" spans="2:4" ht="12.75">
      <c r="B257" s="20"/>
      <c r="C257" s="20"/>
      <c r="D257" s="20"/>
    </row>
    <row r="258" spans="2:4" ht="12.75">
      <c r="B258" s="20"/>
      <c r="C258" s="20"/>
      <c r="D258" s="20"/>
    </row>
    <row r="259" spans="2:4" ht="12.75">
      <c r="B259" s="20"/>
      <c r="C259" s="20"/>
      <c r="D259" s="20"/>
    </row>
    <row r="260" spans="2:4" ht="12.75">
      <c r="B260" s="20"/>
      <c r="C260" s="20"/>
      <c r="D260" s="20"/>
    </row>
    <row r="261" spans="2:4" ht="12.75">
      <c r="B261" s="20"/>
      <c r="C261" s="20"/>
      <c r="D261" s="20"/>
    </row>
    <row r="262" spans="2:4" ht="12.75">
      <c r="B262" s="20"/>
      <c r="C262" s="20"/>
      <c r="D262" s="20"/>
    </row>
    <row r="263" spans="2:4" ht="12.75">
      <c r="B263" s="20"/>
      <c r="C263" s="20"/>
      <c r="D263" s="20"/>
    </row>
    <row r="264" spans="2:4" ht="12.75">
      <c r="B264" s="20"/>
      <c r="C264" s="20"/>
      <c r="D264" s="20"/>
    </row>
    <row r="265" spans="2:4" ht="12.75">
      <c r="B265" s="20"/>
      <c r="C265" s="20"/>
      <c r="D265" s="20"/>
    </row>
    <row r="266" spans="2:4" ht="12.75">
      <c r="B266" s="20"/>
      <c r="C266" s="20"/>
      <c r="D266" s="20"/>
    </row>
    <row r="267" spans="2:4" ht="12.75">
      <c r="B267" s="20"/>
      <c r="C267" s="20"/>
      <c r="D267" s="20"/>
    </row>
    <row r="268" spans="2:4" ht="12.75">
      <c r="B268" s="20"/>
      <c r="C268" s="20"/>
      <c r="D268" s="20"/>
    </row>
    <row r="269" spans="2:4" ht="12.75">
      <c r="B269" s="20"/>
      <c r="C269" s="20"/>
      <c r="D269" s="20"/>
    </row>
    <row r="270" spans="2:4" ht="12.75">
      <c r="B270" s="20"/>
      <c r="C270" s="20"/>
      <c r="D270" s="20"/>
    </row>
    <row r="271" spans="2:4" ht="12.75">
      <c r="B271" s="20"/>
      <c r="C271" s="20"/>
      <c r="D271" s="20"/>
    </row>
    <row r="272" spans="2:4" ht="12.75">
      <c r="B272" s="20"/>
      <c r="C272" s="20"/>
      <c r="D272" s="20"/>
    </row>
    <row r="273" spans="2:4" ht="12.75">
      <c r="B273" s="20"/>
      <c r="C273" s="20"/>
      <c r="D273" s="20"/>
    </row>
    <row r="274" spans="2:4" ht="12.75">
      <c r="B274" s="20"/>
      <c r="C274" s="20"/>
      <c r="D274" s="20"/>
    </row>
    <row r="275" spans="2:4" ht="12.75">
      <c r="B275" s="20"/>
      <c r="C275" s="20"/>
      <c r="D275" s="20"/>
    </row>
    <row r="276" spans="2:4" ht="12.75">
      <c r="B276" s="20"/>
      <c r="C276" s="20"/>
      <c r="D276" s="20"/>
    </row>
    <row r="277" spans="2:4" ht="12.75">
      <c r="B277" s="20"/>
      <c r="C277" s="20"/>
      <c r="D277" s="20"/>
    </row>
    <row r="278" spans="2:4" ht="12.75">
      <c r="B278" s="20"/>
      <c r="C278" s="20"/>
      <c r="D278" s="20"/>
    </row>
    <row r="279" spans="2:4" ht="12.75">
      <c r="B279" s="20"/>
      <c r="C279" s="20"/>
      <c r="D279" s="20"/>
    </row>
    <row r="280" spans="2:4" ht="12.75">
      <c r="B280" s="20"/>
      <c r="C280" s="20"/>
      <c r="D280" s="20"/>
    </row>
    <row r="281" spans="2:4" ht="12.75">
      <c r="B281" s="20"/>
      <c r="C281" s="20"/>
      <c r="D281" s="20"/>
    </row>
    <row r="282" spans="2:4" ht="12.75">
      <c r="B282" s="20"/>
      <c r="C282" s="20"/>
      <c r="D282" s="20"/>
    </row>
    <row r="283" spans="2:4" ht="12.75">
      <c r="B283" s="20"/>
      <c r="C283" s="20"/>
      <c r="D283" s="20"/>
    </row>
    <row r="284" spans="2:4" ht="12.75">
      <c r="B284" s="20"/>
      <c r="C284" s="20"/>
      <c r="D284" s="20"/>
    </row>
    <row r="285" spans="2:4" ht="12.75">
      <c r="B285" s="20"/>
      <c r="C285" s="20"/>
      <c r="D285" s="20"/>
    </row>
    <row r="286" spans="2:4" ht="12.75">
      <c r="B286" s="20"/>
      <c r="C286" s="20"/>
      <c r="D286" s="20"/>
    </row>
    <row r="287" spans="2:4" ht="12.75">
      <c r="B287" s="20"/>
      <c r="C287" s="20"/>
      <c r="D287" s="20"/>
    </row>
    <row r="288" spans="2:4" ht="12.75">
      <c r="B288" s="20"/>
      <c r="C288" s="20"/>
      <c r="D288" s="20"/>
    </row>
    <row r="289" spans="2:4" ht="12.75">
      <c r="B289" s="20"/>
      <c r="C289" s="20"/>
      <c r="D289" s="20"/>
    </row>
    <row r="290" spans="2:4" ht="12.75">
      <c r="B290" s="20"/>
      <c r="C290" s="20"/>
      <c r="D290" s="20"/>
    </row>
    <row r="291" spans="2:4" ht="12.75">
      <c r="B291" s="20"/>
      <c r="C291" s="20"/>
      <c r="D291" s="20"/>
    </row>
    <row r="292" spans="2:4" ht="12.75">
      <c r="B292" s="20"/>
      <c r="C292" s="20"/>
      <c r="D292" s="20"/>
    </row>
    <row r="293" spans="2:4" ht="12.75">
      <c r="B293" s="20"/>
      <c r="C293" s="20"/>
      <c r="D293" s="20"/>
    </row>
    <row r="294" spans="2:4" ht="12.75">
      <c r="B294" s="20"/>
      <c r="C294" s="20"/>
      <c r="D294" s="20"/>
    </row>
    <row r="295" spans="2:4" ht="12.75">
      <c r="B295" s="20"/>
      <c r="C295" s="20"/>
      <c r="D295" s="20"/>
    </row>
    <row r="296" spans="2:4" ht="12.75">
      <c r="B296" s="20"/>
      <c r="C296" s="20"/>
      <c r="D296" s="20"/>
    </row>
    <row r="297" spans="2:4" ht="12.75">
      <c r="B297" s="20"/>
      <c r="C297" s="20"/>
      <c r="D297" s="20"/>
    </row>
    <row r="298" spans="2:4" ht="12.75">
      <c r="B298" s="20"/>
      <c r="C298" s="20"/>
      <c r="D298" s="20"/>
    </row>
    <row r="299" spans="2:4" ht="12.75">
      <c r="B299" s="20"/>
      <c r="C299" s="20"/>
      <c r="D299" s="20"/>
    </row>
    <row r="300" spans="2:4" ht="12.75">
      <c r="B300" s="20"/>
      <c r="C300" s="20"/>
      <c r="D300" s="20"/>
    </row>
    <row r="301" spans="2:4" ht="12.75">
      <c r="B301" s="20"/>
      <c r="C301" s="20"/>
      <c r="D301" s="20"/>
    </row>
    <row r="302" spans="2:4" ht="12.75">
      <c r="B302" s="20"/>
      <c r="C302" s="20"/>
      <c r="D302" s="20"/>
    </row>
    <row r="303" spans="2:4" ht="12.75">
      <c r="B303" s="20"/>
      <c r="C303" s="20"/>
      <c r="D303" s="20"/>
    </row>
    <row r="304" spans="2:4" ht="12.75">
      <c r="B304" s="20"/>
      <c r="C304" s="20"/>
      <c r="D304" s="20"/>
    </row>
    <row r="305" spans="2:4" ht="12.75">
      <c r="B305" s="20"/>
      <c r="C305" s="20"/>
      <c r="D305" s="20"/>
    </row>
    <row r="306" spans="2:4" ht="12.75">
      <c r="B306" s="20"/>
      <c r="C306" s="20"/>
      <c r="D306" s="20"/>
    </row>
    <row r="307" spans="2:4" ht="12.75">
      <c r="B307" s="20"/>
      <c r="C307" s="20"/>
      <c r="D307" s="20"/>
    </row>
    <row r="308" spans="2:4" ht="12.75">
      <c r="B308" s="20"/>
      <c r="C308" s="20"/>
      <c r="D308" s="20"/>
    </row>
    <row r="309" spans="2:4" ht="12.75">
      <c r="B309" s="20"/>
      <c r="C309" s="20"/>
      <c r="D309" s="20"/>
    </row>
    <row r="310" spans="2:4" ht="12.75">
      <c r="B310" s="20"/>
      <c r="C310" s="20"/>
      <c r="D310" s="20"/>
    </row>
    <row r="311" spans="2:4" ht="12.75">
      <c r="B311" s="20"/>
      <c r="C311" s="20"/>
      <c r="D311" s="20"/>
    </row>
    <row r="312" spans="2:4" ht="12.75">
      <c r="B312" s="20"/>
      <c r="C312" s="20"/>
      <c r="D312" s="20"/>
    </row>
    <row r="313" spans="2:4" ht="12.75">
      <c r="B313" s="20"/>
      <c r="C313" s="20"/>
      <c r="D313" s="20"/>
    </row>
    <row r="314" spans="2:4" ht="12.75">
      <c r="B314" s="20"/>
      <c r="C314" s="20"/>
      <c r="D314" s="20"/>
    </row>
    <row r="315" spans="2:4" ht="12.75">
      <c r="B315" s="20"/>
      <c r="C315" s="20"/>
      <c r="D315" s="20"/>
    </row>
    <row r="316" spans="2:4" ht="12.75">
      <c r="B316" s="20"/>
      <c r="C316" s="20"/>
      <c r="D316" s="20"/>
    </row>
    <row r="317" spans="2:4" ht="12.75">
      <c r="B317" s="20"/>
      <c r="C317" s="20"/>
      <c r="D317" s="20"/>
    </row>
    <row r="318" spans="2:4" ht="12.75">
      <c r="B318" s="20"/>
      <c r="C318" s="20"/>
      <c r="D318" s="20"/>
    </row>
    <row r="319" spans="2:4" ht="12.75">
      <c r="B319" s="20"/>
      <c r="C319" s="20"/>
      <c r="D319" s="20"/>
    </row>
    <row r="320" spans="2:4" ht="12.75">
      <c r="B320" s="20"/>
      <c r="C320" s="20"/>
      <c r="D320" s="20"/>
    </row>
    <row r="321" spans="2:4" ht="12.75">
      <c r="B321" s="20"/>
      <c r="C321" s="20"/>
      <c r="D321" s="20"/>
    </row>
    <row r="322" spans="2:4" ht="12.75">
      <c r="B322" s="20"/>
      <c r="C322" s="20"/>
      <c r="D322" s="20"/>
    </row>
    <row r="323" spans="2:4" ht="12.75">
      <c r="B323" s="20"/>
      <c r="C323" s="20"/>
      <c r="D323" s="20"/>
    </row>
    <row r="324" spans="2:4" ht="12.75">
      <c r="B324" s="20"/>
      <c r="C324" s="20"/>
      <c r="D324" s="20"/>
    </row>
    <row r="325" spans="2:4" ht="12.75">
      <c r="B325" s="20"/>
      <c r="C325" s="20"/>
      <c r="D325" s="20"/>
    </row>
    <row r="326" spans="2:4" ht="12.75">
      <c r="B326" s="20"/>
      <c r="C326" s="20"/>
      <c r="D326" s="20"/>
    </row>
    <row r="327" spans="2:4" ht="12.75">
      <c r="B327" s="20"/>
      <c r="C327" s="20"/>
      <c r="D327" s="20"/>
    </row>
    <row r="328" spans="2:4" ht="12.75">
      <c r="B328" s="20"/>
      <c r="C328" s="20"/>
      <c r="D328" s="20"/>
    </row>
    <row r="329" spans="2:4" ht="12.75">
      <c r="B329" s="20"/>
      <c r="C329" s="20"/>
      <c r="D329" s="20"/>
    </row>
    <row r="330" spans="2:4" ht="12.75">
      <c r="B330" s="20"/>
      <c r="C330" s="20"/>
      <c r="D330" s="20"/>
    </row>
    <row r="331" spans="2:4" ht="12.75">
      <c r="B331" s="20"/>
      <c r="C331" s="20"/>
      <c r="D331" s="20"/>
    </row>
    <row r="332" spans="2:4" ht="12.75">
      <c r="B332" s="20"/>
      <c r="C332" s="20"/>
      <c r="D332" s="20"/>
    </row>
    <row r="333" spans="2:4" ht="12.75">
      <c r="B333" s="20"/>
      <c r="C333" s="20"/>
      <c r="D333" s="20"/>
    </row>
    <row r="334" spans="2:4" ht="12.75">
      <c r="B334" s="20"/>
      <c r="C334" s="20"/>
      <c r="D334" s="20"/>
    </row>
    <row r="335" spans="2:4" ht="12.75">
      <c r="B335" s="20"/>
      <c r="C335" s="20"/>
      <c r="D335" s="20"/>
    </row>
    <row r="336" spans="2:4" ht="12.75">
      <c r="B336" s="20"/>
      <c r="C336" s="20"/>
      <c r="D336" s="20"/>
    </row>
    <row r="337" spans="2:4" ht="12.75">
      <c r="B337" s="20"/>
      <c r="C337" s="20"/>
      <c r="D337" s="20"/>
    </row>
    <row r="338" spans="2:4" ht="12.75">
      <c r="B338" s="20"/>
      <c r="C338" s="20"/>
      <c r="D338" s="20"/>
    </row>
    <row r="339" spans="2:4" ht="12.75">
      <c r="B339" s="20"/>
      <c r="C339" s="20"/>
      <c r="D339" s="20"/>
    </row>
    <row r="340" spans="2:4" ht="12.75">
      <c r="B340" s="20"/>
      <c r="C340" s="20"/>
      <c r="D340" s="20"/>
    </row>
    <row r="341" spans="2:4" ht="12.75">
      <c r="B341" s="20"/>
      <c r="C341" s="20"/>
      <c r="D341" s="20"/>
    </row>
    <row r="342" spans="2:4" ht="12.75">
      <c r="B342" s="20"/>
      <c r="C342" s="20"/>
      <c r="D342" s="20"/>
    </row>
    <row r="343" spans="2:4" ht="12.75">
      <c r="B343" s="20"/>
      <c r="C343" s="20"/>
      <c r="D343" s="20"/>
    </row>
    <row r="344" spans="2:4" ht="12.75">
      <c r="B344" s="20"/>
      <c r="C344" s="20"/>
      <c r="D344" s="20"/>
    </row>
  </sheetData>
  <sheetProtection/>
  <mergeCells count="11">
    <mergeCell ref="A3:I3"/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</mergeCells>
  <printOptions/>
  <pageMargins left="0.2362204724409449" right="0.1968503937007874" top="0.1968503937007874" bottom="0.1968503937007874" header="0" footer="0"/>
  <pageSetup horizontalDpi="600" verticalDpi="600" orientation="landscape" paperSize="9" scale="67" r:id="rId1"/>
  <rowBreaks count="1" manualBreakCount="1">
    <brk id="1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Nagornaya</cp:lastModifiedBy>
  <cp:lastPrinted>2022-10-04T07:54:36Z</cp:lastPrinted>
  <dcterms:created xsi:type="dcterms:W3CDTF">1999-05-18T09:48:14Z</dcterms:created>
  <dcterms:modified xsi:type="dcterms:W3CDTF">2023-03-01T02:28:07Z</dcterms:modified>
  <cp:category/>
  <cp:version/>
  <cp:contentType/>
  <cp:contentStatus/>
</cp:coreProperties>
</file>