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25" windowWidth="28455" windowHeight="12210" activeTab="2"/>
  </bookViews>
  <sheets>
    <sheet name="№1-мз" sheetId="13" r:id="rId1"/>
    <sheet name="№1-1мз" sheetId="2" r:id="rId2"/>
    <sheet name="№2-мз" sheetId="3" r:id="rId3"/>
    <sheet name="№2-1мз" sheetId="4" r:id="rId4"/>
    <sheet name="№3-мз" sheetId="5" r:id="rId5"/>
    <sheet name="№4-мз" sheetId="6" r:id="rId6"/>
    <sheet name="№5-мз" sheetId="7" r:id="rId7"/>
    <sheet name="№6-мз" sheetId="8" r:id="rId8"/>
    <sheet name="№7мз" sheetId="9" r:id="rId9"/>
    <sheet name="№8мз" sheetId="10" r:id="rId10"/>
    <sheet name="№9мз" sheetId="11" r:id="rId11"/>
    <sheet name="Лист1" sheetId="14" state="hidden" r:id="rId12"/>
  </sheets>
  <calcPr calcId="125725" refMode="R1C1"/>
</workbook>
</file>

<file path=xl/calcChain.xml><?xml version="1.0" encoding="utf-8"?>
<calcChain xmlns="http://schemas.openxmlformats.org/spreadsheetml/2006/main">
  <c r="F16" i="3"/>
  <c r="W24"/>
  <c r="I24"/>
  <c r="H24"/>
  <c r="W19"/>
  <c r="I19"/>
  <c r="H19"/>
  <c r="V24"/>
  <c r="C24"/>
  <c r="V18"/>
  <c r="C18"/>
  <c r="H21"/>
  <c r="X15" i="13"/>
  <c r="C21" i="3"/>
  <c r="C13"/>
  <c r="D31" i="11"/>
  <c r="D30"/>
  <c r="D20"/>
  <c r="D19"/>
  <c r="D13"/>
  <c r="D14"/>
  <c r="D9"/>
  <c r="D10"/>
  <c r="F36" i="9"/>
  <c r="F35"/>
  <c r="F34"/>
  <c r="F33"/>
  <c r="F32"/>
  <c r="F31"/>
  <c r="F30"/>
  <c r="F29"/>
  <c r="F28"/>
  <c r="F27"/>
  <c r="F26"/>
  <c r="F25"/>
  <c r="F24"/>
  <c r="F23"/>
  <c r="F22"/>
  <c r="F21"/>
  <c r="F20"/>
  <c r="F19"/>
  <c r="H26" i="3" l="1"/>
  <c r="K24" l="1"/>
  <c r="J24"/>
  <c r="I22"/>
  <c r="H22"/>
  <c r="C22"/>
  <c r="W21"/>
  <c r="V21"/>
  <c r="I21"/>
  <c r="I20"/>
  <c r="H20"/>
  <c r="C20"/>
  <c r="V19"/>
  <c r="K19"/>
  <c r="J19"/>
  <c r="C19"/>
  <c r="W18"/>
  <c r="K18"/>
  <c r="J18"/>
  <c r="I18"/>
  <c r="H18"/>
  <c r="W17"/>
  <c r="V17"/>
  <c r="I17"/>
  <c r="H17"/>
  <c r="C17"/>
  <c r="I13"/>
  <c r="W13"/>
  <c r="V13"/>
  <c r="P13"/>
  <c r="Q13"/>
  <c r="N13"/>
  <c r="H13"/>
  <c r="F13"/>
  <c r="D13"/>
  <c r="V15" i="13"/>
  <c r="N15"/>
  <c r="T15"/>
  <c r="R15"/>
  <c r="L15"/>
  <c r="J15"/>
  <c r="E15"/>
  <c r="D32" i="11"/>
  <c r="W20" i="3" l="1"/>
  <c r="V20"/>
  <c r="D18" i="9"/>
  <c r="W23" i="3"/>
  <c r="V23"/>
  <c r="I23"/>
  <c r="H23"/>
  <c r="C23"/>
  <c r="P21"/>
  <c r="Q21"/>
  <c r="N21"/>
  <c r="D21"/>
  <c r="O15" i="13"/>
  <c r="AB15"/>
  <c r="S15"/>
  <c r="W15"/>
  <c r="F15"/>
  <c r="K15"/>
  <c r="D17" i="9" l="1"/>
  <c r="W22" i="3" l="1"/>
  <c r="V22"/>
  <c r="D16" i="9"/>
  <c r="K23" i="3"/>
  <c r="J23"/>
  <c r="K13"/>
  <c r="J13"/>
  <c r="D15" i="9" l="1"/>
  <c r="D14"/>
  <c r="D13" l="1"/>
  <c r="D12" l="1"/>
  <c r="D10" l="1"/>
  <c r="D11"/>
  <c r="G17" i="3" l="1"/>
  <c r="F17"/>
  <c r="E13" i="13"/>
  <c r="F13"/>
  <c r="H13"/>
  <c r="J13"/>
  <c r="K13"/>
  <c r="L13"/>
  <c r="M13"/>
  <c r="N13"/>
  <c r="O13"/>
  <c r="P13"/>
  <c r="R13"/>
  <c r="S13"/>
  <c r="T13"/>
  <c r="U13"/>
  <c r="V13"/>
  <c r="W13"/>
  <c r="X13"/>
  <c r="AA13"/>
  <c r="AB13"/>
  <c r="C14"/>
  <c r="D14"/>
  <c r="I14"/>
  <c r="Q14"/>
  <c r="Y14"/>
  <c r="Z14"/>
  <c r="C15"/>
  <c r="I15"/>
  <c r="D15" s="1"/>
  <c r="Q15"/>
  <c r="Y15"/>
  <c r="Z15"/>
  <c r="C16"/>
  <c r="I16"/>
  <c r="G16" s="1"/>
  <c r="Q16"/>
  <c r="Y16"/>
  <c r="Z16"/>
  <c r="C17"/>
  <c r="G17"/>
  <c r="I17"/>
  <c r="D17" s="1"/>
  <c r="Q17"/>
  <c r="Y17"/>
  <c r="Z17"/>
  <c r="C18"/>
  <c r="D18"/>
  <c r="I18"/>
  <c r="G18" s="1"/>
  <c r="C20"/>
  <c r="D20"/>
  <c r="I20"/>
  <c r="G20" s="1"/>
  <c r="Q20"/>
  <c r="Y20"/>
  <c r="Z20"/>
  <c r="Q13" l="1"/>
  <c r="Z13"/>
  <c r="Y13"/>
  <c r="I13"/>
  <c r="G13" s="1"/>
  <c r="G15"/>
  <c r="C13"/>
  <c r="D13"/>
  <c r="G14"/>
  <c r="D16"/>
  <c r="F26" i="3"/>
  <c r="K10" i="4"/>
  <c r="J10"/>
  <c r="G10"/>
  <c r="I10"/>
  <c r="D9" i="9" l="1"/>
  <c r="G24" i="3"/>
  <c r="F24"/>
  <c r="G23"/>
  <c r="F23"/>
  <c r="G22"/>
  <c r="F22"/>
  <c r="G21"/>
  <c r="F21"/>
  <c r="G20"/>
  <c r="F20"/>
  <c r="G19"/>
  <c r="F19"/>
  <c r="G18"/>
  <c r="F18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E16"/>
  <c r="D16"/>
  <c r="C16"/>
  <c r="G15"/>
  <c r="F15"/>
  <c r="G14"/>
  <c r="F14"/>
  <c r="G13"/>
  <c r="G12"/>
  <c r="F12"/>
  <c r="Z11"/>
  <c r="Z25" s="1"/>
  <c r="Y11"/>
  <c r="Y25" s="1"/>
  <c r="X11"/>
  <c r="X25" s="1"/>
  <c r="W11"/>
  <c r="V11"/>
  <c r="U11"/>
  <c r="T11"/>
  <c r="S11"/>
  <c r="S25" s="1"/>
  <c r="R11"/>
  <c r="R25" s="1"/>
  <c r="Q11"/>
  <c r="P11"/>
  <c r="O11"/>
  <c r="O25" s="1"/>
  <c r="N11"/>
  <c r="N25" s="1"/>
  <c r="M11"/>
  <c r="M25" s="1"/>
  <c r="L11"/>
  <c r="L25" s="1"/>
  <c r="K11"/>
  <c r="J11"/>
  <c r="I11"/>
  <c r="H11"/>
  <c r="E11"/>
  <c r="E25" s="1"/>
  <c r="D11"/>
  <c r="C11"/>
  <c r="AA13" i="2"/>
  <c r="Z13"/>
  <c r="R13"/>
  <c r="J13"/>
  <c r="E13" s="1"/>
  <c r="E11" s="1"/>
  <c r="D13"/>
  <c r="AA12"/>
  <c r="Z12"/>
  <c r="Z11" s="1"/>
  <c r="R12"/>
  <c r="R11" s="1"/>
  <c r="J12"/>
  <c r="H12"/>
  <c r="E12"/>
  <c r="D12"/>
  <c r="D11" s="1"/>
  <c r="AD11"/>
  <c r="AC11"/>
  <c r="AB11"/>
  <c r="Y11"/>
  <c r="AA11" s="1"/>
  <c r="X11"/>
  <c r="W11"/>
  <c r="V11"/>
  <c r="U11"/>
  <c r="T11"/>
  <c r="S11"/>
  <c r="Q11"/>
  <c r="P11"/>
  <c r="O11"/>
  <c r="N11"/>
  <c r="M11"/>
  <c r="L11"/>
  <c r="K11"/>
  <c r="I11"/>
  <c r="G11"/>
  <c r="F11"/>
  <c r="C11"/>
  <c r="Q25" i="3" l="1"/>
  <c r="G11"/>
  <c r="T25"/>
  <c r="U25"/>
  <c r="K25"/>
  <c r="J25"/>
  <c r="W25"/>
  <c r="I25"/>
  <c r="F11"/>
  <c r="G16"/>
  <c r="V25"/>
  <c r="P25"/>
  <c r="D25"/>
  <c r="C25"/>
  <c r="H25"/>
  <c r="J11" i="2"/>
  <c r="H11" s="1"/>
  <c r="H13"/>
  <c r="G25" i="3" l="1"/>
  <c r="F25"/>
</calcChain>
</file>

<file path=xl/sharedStrings.xml><?xml version="1.0" encoding="utf-8"?>
<sst xmlns="http://schemas.openxmlformats.org/spreadsheetml/2006/main" count="1449" uniqueCount="749">
  <si>
    <t>Приложение №1-мз</t>
  </si>
  <si>
    <t xml:space="preserve"> по</t>
  </si>
  <si>
    <t>указать муниципальное образование</t>
  </si>
  <si>
    <t>тыс.руб.</t>
  </si>
  <si>
    <t>№</t>
  </si>
  <si>
    <t>Способы определения поставщиков (исполнителей, подрядчиков)</t>
  </si>
  <si>
    <t>Общее количество поданных заявок</t>
  </si>
  <si>
    <t>Среднее кол-во участников на 1 процедуру (лот)</t>
  </si>
  <si>
    <t>Количество  лотов</t>
  </si>
  <si>
    <t>Кол-во лотов к которым применялись антидемпинговые меры</t>
  </si>
  <si>
    <r>
      <t xml:space="preserve">Начальная (максимальная) цена контрактов, </t>
    </r>
    <r>
      <rPr>
        <sz val="8"/>
        <color rgb="FFFF0000"/>
        <rFont val="Times New Roman"/>
        <family val="1"/>
        <charset val="204"/>
      </rPr>
      <t>тыс. руб.</t>
    </r>
  </si>
  <si>
    <t>Предложенная цена контрактов (с единственной допущенной заявкой), тыс.руб.</t>
  </si>
  <si>
    <t>Предложенная цена контрактов (с 2 и более допущенными заявками) , тыс.руб.</t>
  </si>
  <si>
    <t>Сравнительная эффективность</t>
  </si>
  <si>
    <t>Количество обжалований по осуществлению закупок</t>
  </si>
  <si>
    <t>Количество отмененных процедур</t>
  </si>
  <si>
    <t>Всего объявленных</t>
  </si>
  <si>
    <t>в т.ч. завершенных</t>
  </si>
  <si>
    <t>в т.ч.</t>
  </si>
  <si>
    <t xml:space="preserve">% 
</t>
  </si>
  <si>
    <t>Всего</t>
  </si>
  <si>
    <t>Не допущено к участию</t>
  </si>
  <si>
    <t>состоявшихся (2 и более допущенных заявок)</t>
  </si>
  <si>
    <r>
      <t xml:space="preserve">с единственным </t>
    </r>
    <r>
      <rPr>
        <u/>
        <sz val="8"/>
        <color rgb="FF000000"/>
        <rFont val="Times New Roman"/>
        <family val="1"/>
        <charset val="204"/>
      </rPr>
      <t>допущенным уч-ком</t>
    </r>
  </si>
  <si>
    <t xml:space="preserve">подана 1 заявка и допущена </t>
  </si>
  <si>
    <t xml:space="preserve">все отклонены </t>
  </si>
  <si>
    <t xml:space="preserve">0 заявок </t>
  </si>
  <si>
    <t>по состоявшимся лотам, указанных в гр.10 (2 и более допущенных заявок)</t>
  </si>
  <si>
    <t>по лотам, указанным в гр.11 (с единственным допущенным участником)</t>
  </si>
  <si>
    <t>по лотам, указанным в гр.12(с единственным поданным и допущенным участником)</t>
  </si>
  <si>
    <t xml:space="preserve"> по несостоявшимся лотам, указанных в гр.13 (все отклонены)</t>
  </si>
  <si>
    <t xml:space="preserve"> по несостоявшимся лотам, указанных в гр.14 (0 заявок</t>
  </si>
  <si>
    <t>9 = гр10+гр.11+гр.12+гр.13+гр14</t>
  </si>
  <si>
    <t>17=гр.18+гр.19+гр.20+ гр.21+гр.22</t>
  </si>
  <si>
    <t>25=(гр18+гр.19+гр.20)-(гр.23+гр.24)</t>
  </si>
  <si>
    <t>26=100- ((гр.23+гр.24)/ (гр.18+гр.19+гр.20)* 100)</t>
  </si>
  <si>
    <t>1</t>
  </si>
  <si>
    <t>1.1</t>
  </si>
  <si>
    <t>Конкурс в электронной форме</t>
  </si>
  <si>
    <t>1.2</t>
  </si>
  <si>
    <t>Аукцион в электронной форме</t>
  </si>
  <si>
    <t>1.3</t>
  </si>
  <si>
    <t>Запрос котировок в электронной форме</t>
  </si>
  <si>
    <t>Х</t>
  </si>
  <si>
    <t>1.4</t>
  </si>
  <si>
    <t>Запрос предложений в электронной форме</t>
  </si>
  <si>
    <t>1.5</t>
  </si>
  <si>
    <t xml:space="preserve">Предварительный отбор </t>
  </si>
  <si>
    <t>х</t>
  </si>
  <si>
    <t>В т.ч. размещено через уполномоченный орган**</t>
  </si>
  <si>
    <t>2</t>
  </si>
  <si>
    <t>Итого по закупкам</t>
  </si>
  <si>
    <t xml:space="preserve">Примечание:    </t>
  </si>
  <si>
    <t>- централизованная (все конкурентные закупки в муниципальном образовании проводятся через УО) 
- децентрализованная (УО не создан, закупки проводятся в муниципальном образовании каждым заказчиком самостоятельно)</t>
  </si>
  <si>
    <t>- смешанная (в муниципальном образовании есть УО, который размещает конкурентные закупки для части заказчиков)</t>
  </si>
  <si>
    <t>- децентрализованная (УО не создан, конкурентные закупки проводятся в муниципальном образовании каждым заказчиком самостоятельно)</t>
  </si>
  <si>
    <t>Отмененные процедуры не учитываются и указываются только в графе 28</t>
  </si>
  <si>
    <t>(подпись)</t>
  </si>
  <si>
    <t>Приложение №1-1-мз</t>
  </si>
  <si>
    <r>
      <t xml:space="preserve">Информация* по </t>
    </r>
    <r>
      <rPr>
        <b/>
        <u/>
        <sz val="12"/>
        <color rgb="FF000000"/>
        <rFont val="Times New Roman"/>
        <family val="1"/>
        <charset val="204"/>
      </rPr>
      <t xml:space="preserve">совместным закупкам </t>
    </r>
    <r>
      <rPr>
        <b/>
        <sz val="12"/>
        <color rgb="FF000000"/>
        <rFont val="Times New Roman"/>
        <family val="1"/>
        <charset val="204"/>
      </rPr>
      <t>товаров, работ, услуг</t>
    </r>
    <r>
      <rPr>
        <b/>
        <sz val="12"/>
        <color rgb="FF000000"/>
        <rFont val="Times New Roman"/>
        <family val="1"/>
        <charset val="204"/>
      </rPr>
      <t xml:space="preserve">  за  </t>
    </r>
    <r>
      <rPr>
        <b/>
        <sz val="12"/>
        <color rgb="FF000000"/>
        <rFont val="Times New Roman"/>
        <family val="1"/>
        <charset val="204"/>
      </rPr>
      <t>2022 год</t>
    </r>
  </si>
  <si>
    <t>Общее количество заказчиков, для которых проводились совместные закупки</t>
  </si>
  <si>
    <t xml:space="preserve">Количество  процедур </t>
  </si>
  <si>
    <t>Сумма расходов на провдение совместных закупок, тыс.руб.</t>
  </si>
  <si>
    <t>Перечислить группы товаров, работ, услуг,  с указанием кодов ОКПД2, по которым проводятся совместные закупки</t>
  </si>
  <si>
    <t>в т.ч. Завершенных*</t>
  </si>
  <si>
    <t>2а</t>
  </si>
  <si>
    <t>Итого общая по закупкам 
(сумма строк 1.1 -1.3)</t>
  </si>
  <si>
    <t>* информация по совместным закупкам  является дополнительной  расшифровкой к приложению №1-мз</t>
  </si>
  <si>
    <r>
      <rPr>
        <u/>
        <sz val="10"/>
        <rFont val="Times New Roman"/>
        <family val="1"/>
        <charset val="204"/>
      </rPr>
      <t>в графах 3,4, 8,9</t>
    </r>
    <r>
      <rPr>
        <sz val="10"/>
        <rFont val="Times New Roman"/>
        <family val="1"/>
        <charset val="204"/>
      </rPr>
      <t xml:space="preserve">  учитываются  закупки, по которым определен поставщик (подрядчик, исполнитель) в 2021 году.  Объявленные - все закупки, которые были объявлены в  2021 году , а завершенные - это закупки, по которым процедура определения поставщика была завершена в 2021 году (включая закупки размещенные в 2020 году, но завершенные в 2021 году)</t>
    </r>
  </si>
  <si>
    <t>Информация* по контрактам (договорам) за  2022 год</t>
  </si>
  <si>
    <t>№ п/п</t>
  </si>
  <si>
    <t>Способ размещения (определения)</t>
  </si>
  <si>
    <t>Количество заключенных контрактов (договоров)  в 2022 году</t>
  </si>
  <si>
    <r>
      <t xml:space="preserve">Информация по контрактам (договорам), </t>
    </r>
    <r>
      <rPr>
        <b/>
        <sz val="8"/>
        <color rgb="FFFF0000"/>
        <rFont val="Times New Roman"/>
        <family val="1"/>
        <charset val="204"/>
      </rPr>
      <t xml:space="preserve">тыс.руб. </t>
    </r>
  </si>
  <si>
    <t>Информация по расторгнутым контрактам</t>
  </si>
  <si>
    <t>Количество контрактов, по которым заказчиком применены штрафные санкции</t>
  </si>
  <si>
    <r>
      <t xml:space="preserve">Сумма штрафных санкций, </t>
    </r>
    <r>
      <rPr>
        <b/>
        <sz val="8"/>
        <color rgb="FFFF0000"/>
        <rFont val="Times New Roman"/>
        <family val="1"/>
        <charset val="204"/>
      </rPr>
      <t>тыс.руб</t>
    </r>
  </si>
  <si>
    <t>Исполненные контракты*****</t>
  </si>
  <si>
    <t>Контракты, по которым заказчиком нарушены 
сроки оплаты ******</t>
  </si>
  <si>
    <t xml:space="preserve">Общее количество контрактов, по которым произошло взыскание обеспечения  исполнения контракта, представленное в виде банковской гарантии, выданной банком, или внесением денежных средств на указанный заказчиком счет </t>
  </si>
  <si>
    <t>в т.ч. бюджетные средства</t>
  </si>
  <si>
    <t>в т.ч. внебюджетные средства</t>
  </si>
  <si>
    <t>в т.ч.  средства ОМС</t>
  </si>
  <si>
    <r>
      <t>Всего оплачено в 2022 году по контраткам (договорам) заключенным с СМП, СОНО</t>
    </r>
    <r>
      <rPr>
        <b/>
        <sz val="8"/>
        <color rgb="FF000000"/>
        <rFont val="Times New Roman"/>
        <family val="1"/>
        <charset val="204"/>
      </rPr>
      <t>***</t>
    </r>
  </si>
  <si>
    <t>Всего оплачено в 2022 году по контраткам (договорам) заключенным с привлечением субподрядчиков, соисполнителей из числа СМП, СОНО***</t>
  </si>
  <si>
    <r>
      <t xml:space="preserve">Общая сумма  (в случае расторжения контрактов, обязательства по которым частично исполнены, учитывается сумма неисполненных обязательств), </t>
    </r>
    <r>
      <rPr>
        <b/>
        <sz val="8"/>
        <color rgb="FFFF0000"/>
        <rFont val="Times New Roman"/>
        <family val="1"/>
        <charset val="204"/>
      </rPr>
      <t>тыс.руб.</t>
    </r>
  </si>
  <si>
    <t>Количество расторгнутых  контрактов</t>
  </si>
  <si>
    <t>Количество контрактов, расторгнутых заказчиком в одностороннем порядке</t>
  </si>
  <si>
    <t>Количество контрактов, расторгнутых поставщиком в одностороннем порядке</t>
  </si>
  <si>
    <t>в т.ч.  у СМП, СОНО***</t>
  </si>
  <si>
    <t>в т.ч. при привлечении субподрядчиков, соисполнителей из числа СМП, СОНО***</t>
  </si>
  <si>
    <t>Общая сумма заключенных контрактов (договоров) в 2022 году</t>
  </si>
  <si>
    <t>Оплаченная сумма по контрактам (договорам)* в  2022г.</t>
  </si>
  <si>
    <t>Заключено в 2022 году</t>
  </si>
  <si>
    <t>Оплачено* в  2022 г.</t>
  </si>
  <si>
    <t>Количество</t>
  </si>
  <si>
    <t>Сумма, тыс.руб.</t>
  </si>
  <si>
    <t>3</t>
  </si>
  <si>
    <t>4</t>
  </si>
  <si>
    <t>5</t>
  </si>
  <si>
    <t>6=8+10+12</t>
  </si>
  <si>
    <t>7=9+11+13</t>
  </si>
  <si>
    <t>Всего заключено контрактов (договоров) по состоявшимся закупкам</t>
  </si>
  <si>
    <t>Всего заключено закупок у ед.поставщика (исполнителя, подрядчика) ст.93 ФЗ №44 (сумма строк 2.1-2.8)</t>
  </si>
  <si>
    <t>2.1</t>
  </si>
  <si>
    <t>2.2</t>
  </si>
  <si>
    <t>2.3</t>
  </si>
  <si>
    <t>2.4</t>
  </si>
  <si>
    <t>2.5</t>
  </si>
  <si>
    <t>2.6</t>
  </si>
  <si>
    <t>2.7</t>
  </si>
  <si>
    <t>в т.ч. остальные пункты ч.1 ст.93</t>
  </si>
  <si>
    <t>2.8</t>
  </si>
  <si>
    <t>Всего (сумма строк 1,2)</t>
  </si>
  <si>
    <r>
      <t>Указать</t>
    </r>
    <r>
      <rPr>
        <b/>
        <sz val="9"/>
        <color rgb="FFFF0000"/>
        <rFont val="Times New Roman"/>
        <family val="1"/>
        <charset val="204"/>
      </rPr>
      <t xml:space="preserve"> сумму доведенных  средств на закупку товаров, работ, услуг </t>
    </r>
    <r>
      <rPr>
        <b/>
        <sz val="9"/>
        <color rgb="FF000000"/>
        <rFont val="Times New Roman"/>
        <family val="1"/>
        <charset val="204"/>
      </rPr>
      <t>на 2022 год****</t>
    </r>
  </si>
  <si>
    <t>Примечание:</t>
  </si>
  <si>
    <r>
      <t xml:space="preserve">* </t>
    </r>
    <r>
      <rPr>
        <sz val="10"/>
        <color rgb="FFFF0000"/>
        <rFont val="Times New Roman"/>
        <family val="1"/>
        <charset val="204"/>
      </rPr>
      <t xml:space="preserve">информация указывается по контрактам (договорам), которые оплачивались в 2022 году, независимо от года заключения </t>
    </r>
  </si>
  <si>
    <t>** по стр.2.5  заключенные контракты , не указываются по строкам 1.1-1.4</t>
  </si>
  <si>
    <r>
      <t xml:space="preserve">** </t>
    </r>
    <r>
      <rPr>
        <sz val="10"/>
        <color rgb="FFFF0000"/>
        <rFont val="Times New Roman"/>
        <family val="1"/>
        <charset val="204"/>
      </rPr>
      <t>по стр.2.8 заключенные контракты , не указываются по строкам 2.2 и 2.3</t>
    </r>
  </si>
  <si>
    <t>*** указывается в  соттветствии со ст.30 44-ФЗ</t>
  </si>
  <si>
    <r>
      <t xml:space="preserve">**** по строке 4 в графах 6, 8, 10, 12 указывается сумма доведенных средств на закупку ТРУ на 2022 год, </t>
    </r>
    <r>
      <rPr>
        <sz val="10"/>
        <color rgb="FFFF0000"/>
        <rFont val="Times New Roman"/>
        <family val="1"/>
        <charset val="204"/>
      </rPr>
      <t>сумма не может  быть меньше суммы оплаты</t>
    </r>
  </si>
  <si>
    <t>****Под исполненным контрактом понимается контракт, исполненный в установленные контрактом сроки, товары, работы и услуги по которому приняты без замечаний и претензий и оплачены заказчиком.
1) В случае долгосрочных контрактов для расчетов берется доля финансирования этих контрактов в отчетный период.
2) Если в ходе исполнения контракта первоначальная сумма контракта изменялась на основании дополнительных соглашений (в соответствии с законодательством), то под суммой контракта принимается сложившаяся после внесения изменений сумма.</t>
  </si>
  <si>
    <t xml:space="preserve">***** Под нарушением заказчиком сроков оплаты за поставленные товары, выполненные работы, оказанные услуги понимаются нарушения оплаты заказчиком сроков независимо от того, по чьей вине это произошло заказчика или финансового органа. </t>
  </si>
  <si>
    <t xml:space="preserve">В случае поэтапного исполнения контракта сумма контракта с нарушенным сроком оплаты берется полностью. </t>
  </si>
  <si>
    <t>Приложение №2-1мз</t>
  </si>
  <si>
    <t>Наименование муниципального образования</t>
  </si>
  <si>
    <t>Реквизиты принятого НПА</t>
  </si>
  <si>
    <t>Выбранная платформа (платформы) для ЗМО на территории МО*</t>
  </si>
  <si>
    <t>Количество муниципальных заказчиков</t>
  </si>
  <si>
    <t>Сумма заключенных договоров в 2022 году, тыс.руб.</t>
  </si>
  <si>
    <t>Кол-во заключенных договоров в 2022 году</t>
  </si>
  <si>
    <t>Количество закупок проведенных на платформе ЗМО (учитываются все закупки, в т.ч. несостоявшиеся)</t>
  </si>
  <si>
    <t>Сложившаяся экономия по ЗМО (объявленная сумма ЗМО - заключенная сумма по ЗМО), тыс.руб.</t>
  </si>
  <si>
    <t xml:space="preserve">Примечание </t>
  </si>
  <si>
    <t>Зарегистрированых на платформе ЗМО</t>
  </si>
  <si>
    <t xml:space="preserve">Всего </t>
  </si>
  <si>
    <t>С использованием  платформы ЗМО (в электронном виде)</t>
  </si>
  <si>
    <t>С использованием платформ ЗМО</t>
  </si>
  <si>
    <t>4**</t>
  </si>
  <si>
    <t>6**</t>
  </si>
  <si>
    <t>8**</t>
  </si>
  <si>
    <t xml:space="preserve">Примечание: </t>
  </si>
  <si>
    <t>*  - Если платформ для ЗМО несколько, то информацию по каждой платформе указывать отдельной строкой</t>
  </si>
  <si>
    <t>**  - Если указывается несколько платформ, то гр.4,6,8 заносятся для одной строки</t>
  </si>
  <si>
    <r>
      <t xml:space="preserve">*** </t>
    </r>
    <r>
      <rPr>
        <sz val="10"/>
        <color rgb="FFFF0000"/>
        <rFont val="Times New Roman"/>
        <family val="1"/>
        <charset val="204"/>
      </rPr>
      <t>информация является расшифровкой к строкам 2.2, 2.3 указанным в приложении №2-мз</t>
    </r>
  </si>
  <si>
    <t>Приложение №3-мз</t>
  </si>
  <si>
    <r>
      <t xml:space="preserve">Информация* о сотрудниках </t>
    </r>
    <r>
      <rPr>
        <b/>
        <u/>
        <sz val="11"/>
        <color rgb="FF000000"/>
        <rFont val="Times New Roman"/>
        <family val="1"/>
        <charset val="204"/>
      </rPr>
      <t>уполномоченного органа на определение поставщика (исполнителя, подрядчика)</t>
    </r>
  </si>
  <si>
    <t>по состоянию на 01.01.2023 г.</t>
  </si>
  <si>
    <t>Наименование уполномоченного органа:</t>
  </si>
  <si>
    <t>Адрес:</t>
  </si>
  <si>
    <t>Указать количество заказчиков, для которых уполномоченный орган определяет поставщиков (исполнителей, подрядчиков)</t>
  </si>
  <si>
    <t>ФИО (полностью)</t>
  </si>
  <si>
    <t xml:space="preserve">Должность </t>
  </si>
  <si>
    <t>Телефон</t>
  </si>
  <si>
    <t>e-mail</t>
  </si>
  <si>
    <r>
      <rPr>
        <sz val="10"/>
        <color rgb="FFFF0000"/>
        <rFont val="Times New Roman"/>
        <family val="1"/>
        <charset val="204"/>
      </rPr>
      <t xml:space="preserve">* </t>
    </r>
    <r>
      <rPr>
        <sz val="10"/>
        <rFont val="Times New Roman"/>
        <family val="1"/>
        <charset val="204"/>
      </rPr>
      <t>информацию заполняют МО, у которых смешанная или централизованная система закупок</t>
    </r>
  </si>
  <si>
    <t>Приложение №4-мз</t>
  </si>
  <si>
    <t>Информация о  заказчиках по состоянию на 01.01.2023 г.</t>
  </si>
  <si>
    <t>Наименование   главного распорядителя по заказчику</t>
  </si>
  <si>
    <t>ИНН ГРБС</t>
  </si>
  <si>
    <t>Реестровый номер*</t>
  </si>
  <si>
    <t>Наименование муниципального заказчика</t>
  </si>
  <si>
    <t>ИНН мун.заказчика</t>
  </si>
  <si>
    <t>Адрес</t>
  </si>
  <si>
    <t>Контактная информация (тел., факс)</t>
  </si>
  <si>
    <t>Официальный эл.адрес</t>
  </si>
  <si>
    <t>Должность руководителя</t>
  </si>
  <si>
    <t>ФИО руководителя заказчика</t>
  </si>
  <si>
    <t>Должность контактного лица</t>
  </si>
  <si>
    <t>ФИО контактного лица</t>
  </si>
  <si>
    <t>Телефон контактного лица</t>
  </si>
  <si>
    <t>Указать по какому закону работают 44-ФЗ, 223-ФЗ</t>
  </si>
  <si>
    <t>Указать каким образом размещаются закупки (ч/з уполномоченный орган, самостоятельно, спец.организацию или др.)</t>
  </si>
  <si>
    <t>Наименование органа через который размещаются закупки</t>
  </si>
  <si>
    <t>Примечание</t>
  </si>
  <si>
    <t>* Реестровый номер - номер присвоенный муниципальному заказчику на сайте ugzko.ru в разделе "Реестр заказчиков", например №М01-01-001-00</t>
  </si>
  <si>
    <t>Приложение №5-мз</t>
  </si>
  <si>
    <t xml:space="preserve">Перечень нормативных правовых актов, принятых в  2022  году,  в соответствии с законодательством о контрактной системе*
</t>
  </si>
  <si>
    <t>указать МО</t>
  </si>
  <si>
    <t>Наименование акта (постановление, распоряжение, приказ и др.)</t>
  </si>
  <si>
    <t>Номер документа</t>
  </si>
  <si>
    <t>Дата документа</t>
  </si>
  <si>
    <t>Наименование документа</t>
  </si>
  <si>
    <t xml:space="preserve">Кто принял </t>
  </si>
  <si>
    <t>Основание для принятия (указать ссылку на закон 44-ФЗ)</t>
  </si>
  <si>
    <r>
      <t xml:space="preserve">* информация предоставляется </t>
    </r>
    <r>
      <rPr>
        <u/>
        <sz val="10"/>
        <color rgb="FFFF0000"/>
        <rFont val="Times New Roman"/>
        <family val="1"/>
        <charset val="204"/>
      </rPr>
      <t>только по нормативным документам принятым на муниципальном уровне</t>
    </r>
    <r>
      <rPr>
        <sz val="10"/>
        <color rgb="FF000000"/>
        <rFont val="Times New Roman"/>
        <family val="1"/>
        <charset val="204"/>
      </rPr>
      <t xml:space="preserve"> </t>
    </r>
  </si>
  <si>
    <t>Приложение № 6-мз</t>
  </si>
  <si>
    <t>Информация по контрактным службам (контрактным управляющим)*  по состоянию на 01.01.2023 год</t>
  </si>
  <si>
    <t xml:space="preserve"> </t>
  </si>
  <si>
    <t xml:space="preserve"> указать МО</t>
  </si>
  <si>
    <t>Наименование</t>
  </si>
  <si>
    <t>Кол-во заказчиков</t>
  </si>
  <si>
    <t xml:space="preserve">Кол-во человек </t>
  </si>
  <si>
    <t>Контрактная служба</t>
  </si>
  <si>
    <t>Контрактный управляющий</t>
  </si>
  <si>
    <t>Не создана контрактная служба (не назначен контрактный управляющий)</t>
  </si>
  <si>
    <t xml:space="preserve">Примечание: * созданные  в соответствии со ст. 38 №44-ФЗ от 05.04.2013 </t>
  </si>
  <si>
    <t>Приложение № 7-мз</t>
  </si>
  <si>
    <t>Информация по суммам, предоставленным участниками закупок  по обеспечению исполнения контракта по состоянию за 2022 год</t>
  </si>
  <si>
    <t xml:space="preserve"> тыс.руб.</t>
  </si>
  <si>
    <t>Реестровый номер заказчика</t>
  </si>
  <si>
    <t>Наименование заказчика</t>
  </si>
  <si>
    <t>Общая сумма обеспечения исполнения контракта при заключении контракта</t>
  </si>
  <si>
    <t>В т.ч. обеспечение предоставлением банковской гарантии</t>
  </si>
  <si>
    <t>В т.ч. обеспечение внесением денежных средств на счет заказчика</t>
  </si>
  <si>
    <t>4=5+6</t>
  </si>
  <si>
    <t>Всего по МО</t>
  </si>
  <si>
    <t>Приложение №8-мз</t>
  </si>
  <si>
    <t>Информация по предоставлению преимуществ в соответствии с Законом о контрактной системе по состоянию за 2022 год</t>
  </si>
  <si>
    <t>Предоставляемые преимущества</t>
  </si>
  <si>
    <t>Объявленные закупки  с предоставлением преимуществ</t>
  </si>
  <si>
    <t>Заключенные контракты по объявленным закупкам с предоставлением преимуществ</t>
  </si>
  <si>
    <t>Контракты,  заключенные с предоставленными преимуществами</t>
  </si>
  <si>
    <t>НМЦК (тыс.руб.)</t>
  </si>
  <si>
    <t>Сумма (тыс.руб.)</t>
  </si>
  <si>
    <t>Суммы (тыс.руб.)</t>
  </si>
  <si>
    <t>6</t>
  </si>
  <si>
    <t>7</t>
  </si>
  <si>
    <t>Предоставление преимуществ учреждениям и предприятиям уголовно-исполнительной системы (ст. 28 44-ФЗ)</t>
  </si>
  <si>
    <t>Предоставление преимуществ организациям инвалидов  (ст. 29 44-ФЗ)</t>
  </si>
  <si>
    <t>Предоставление преференций участникам закупки, заявки на участие или окончательные предложения которых содержат предложения о поставке товаров в соответствии с приказом Минфина №126 от 04.06.2018</t>
  </si>
  <si>
    <t>Приложение № 9-мз</t>
  </si>
  <si>
    <t xml:space="preserve">Прочая информация  за 2022 год </t>
  </si>
  <si>
    <t>Показатель</t>
  </si>
  <si>
    <t>Ед.изм</t>
  </si>
  <si>
    <t xml:space="preserve">Количество прошедших повышение квалификации или переподготовку по 44-ФЗ в течение последних 3-х лет контрактных управляющих муниципальных заказчиков, муниципальных бюджетных учреждений </t>
  </si>
  <si>
    <t>чел.</t>
  </si>
  <si>
    <t>Лица прошедших повышение квалификации или переподготовку учитываются один раз</t>
  </si>
  <si>
    <t xml:space="preserve">Количество контрактных управляющих муниципальных заказчиков, муниципальных бюджетных учреждений </t>
  </si>
  <si>
    <t xml:space="preserve">В расчете учитываются контрактные управляющие, работавшие в отчетном периоде </t>
  </si>
  <si>
    <t xml:space="preserve">Количество прошедших повышение квалификации или переподготовку по 44-ФЗ в течение последних 3-х лет сотрудников контрактных служб муниципальных заказчиков, муниципальных бюджетных учреждений </t>
  </si>
  <si>
    <t>Количество сотрудников контрактных служб муниципальных заказчиков, муниципальных бюджетных  учреждений</t>
  </si>
  <si>
    <t xml:space="preserve">В расчете учитываются сотрудники, работавшие в отчетном периоде </t>
  </si>
  <si>
    <t xml:space="preserve">Количество прошедших повышение квалификации или переподготовку по 44-ФЗ членов комиссий муниципальных заказчиков, муниципальных бюджетных учреждений </t>
  </si>
  <si>
    <t xml:space="preserve">Количество членов комиссий муниципальных заказчиков, муниципальных бюджетных учреждений </t>
  </si>
  <si>
    <t xml:space="preserve">Лица состоящие в нескольких комиссиях учитываются один раз. В расчете учитываются члены комиссий, работавшие в отчетном периоде </t>
  </si>
  <si>
    <t>Количество закупок для муниципальных нужд, к проведению которых привлечены специализированные организации (СО)</t>
  </si>
  <si>
    <t>шт.</t>
  </si>
  <si>
    <t>Учитывается фактическое количество процедур в рамках осуществления которых были задействованы СО</t>
  </si>
  <si>
    <t>8</t>
  </si>
  <si>
    <t>Общая сумма муниципальных контрактов заключенных на оказание услуг СО</t>
  </si>
  <si>
    <t>Учитываются все контракты, заключенные с СО (в т.ч. и по пп 4-5 ч.1 ст.93 44-ФЗ)</t>
  </si>
  <si>
    <t>9</t>
  </si>
  <si>
    <t>Количество закупок, для которых обоснование НМЦК проводилось сторонними организациями (ценовыми центрами)</t>
  </si>
  <si>
    <t>10</t>
  </si>
  <si>
    <t>Общая сумма муниципальных контрактов региона на привлечение сторонних организаций (ценовых центров)</t>
  </si>
  <si>
    <t>Учитываются все контракты, заключенные с ценовыми центрами (в т.ч. По пп 4-5 ч.1 ст.93 44-ФЗ)</t>
  </si>
  <si>
    <t>11</t>
  </si>
  <si>
    <t xml:space="preserve">Количество прошедших повышение квалификации или переподготовку по 44-ФЗ руководителей муниципальных заказчиков, муниципальных бюджетных учреждений </t>
  </si>
  <si>
    <t>СК15м суб &lt;=СК16м суб
Лица прошедших повышение квалификации или переподготовку учитываются один раз</t>
  </si>
  <si>
    <t>12</t>
  </si>
  <si>
    <t xml:space="preserve">Количество руководителей муниципальных заказчиков, муниципальных бюджетных учреждений </t>
  </si>
  <si>
    <t xml:space="preserve">Учитываются руководители, работавшие в отчетном периоде 
</t>
  </si>
  <si>
    <t>13</t>
  </si>
  <si>
    <t xml:space="preserve">Количество прошедших повышение квалификации или переподготовку по 44-ФЗ сотрудников контролирующих органов муниципального уровня </t>
  </si>
  <si>
    <t>СК17м суб &lt;=СК18м суб
Лица прошедших повышение квалификации или переподготовку учитываются один раз</t>
  </si>
  <si>
    <t>14</t>
  </si>
  <si>
    <t>Количество сотрудников контролирующих органов муниципального уровня</t>
  </si>
  <si>
    <t xml:space="preserve">Учитываются сотрудники контролирующих органов, работавшие в отчетном периоде </t>
  </si>
  <si>
    <t>15</t>
  </si>
  <si>
    <t>Количество решений ФАС о нарушении законодательства при осуществлении закупок (не оспоренных в суде)</t>
  </si>
  <si>
    <t xml:space="preserve"> при оценке учитываются только решения контролирующих органов, которые далее не обжаловались в судебном порядке</t>
  </si>
  <si>
    <t>16</t>
  </si>
  <si>
    <t>Количество судебных решений в отношении заказчиков, УО/УУ (в последней инстанции)</t>
  </si>
  <si>
    <t>17</t>
  </si>
  <si>
    <t xml:space="preserve">Количество закупок, проверенных органами аудита </t>
  </si>
  <si>
    <t>18</t>
  </si>
  <si>
    <t xml:space="preserve">Количество закупок, по которым выявлены нарушения органами аудита </t>
  </si>
  <si>
    <t>19</t>
  </si>
  <si>
    <t>Общее количество контрактов, направленных на согласование в контролирующие органы по итогам несостоявшихся процедур определения поставщика</t>
  </si>
  <si>
    <t>20</t>
  </si>
  <si>
    <t>Количество отказов согласования заключения контрактов из числа направленных в контролирующие органы по итогам несостоявшихся процедур определения поставщика</t>
  </si>
  <si>
    <t>21</t>
  </si>
  <si>
    <t>Количество закупок, по которым выявлены нарушения региональными/муниципальными органами контроля субъекта</t>
  </si>
  <si>
    <t>22</t>
  </si>
  <si>
    <t>Количество закупок согласно плану-графику</t>
  </si>
  <si>
    <t>23</t>
  </si>
  <si>
    <t>Количество закупок, в отношении которых вносились изменения в отчетный период в план-график</t>
  </si>
  <si>
    <t>24</t>
  </si>
  <si>
    <t>Количество закупок, проведение которых запланировано в отчетном периоде в соответствии с планом-графиком закупок, но не проведенных</t>
  </si>
  <si>
    <t>Осинниковский городской округ</t>
  </si>
  <si>
    <t>"Портал поставщиков" г. Москвы</t>
  </si>
  <si>
    <t>Электронная площадка России РТС-тендер</t>
  </si>
  <si>
    <t>ЕАТ "Березка"</t>
  </si>
  <si>
    <r>
      <t xml:space="preserve">Постановление администрации осинниковского городского округа </t>
    </r>
    <r>
      <rPr>
        <sz val="12"/>
        <rFont val="Times New Roman"/>
        <family val="1"/>
        <charset val="204"/>
      </rPr>
      <t>№359-п  от  10.06.2020  "Об утверж</t>
    </r>
    <r>
      <rPr>
        <sz val="12"/>
        <color rgb="FF000000"/>
        <rFont val="Times New Roman"/>
        <family val="1"/>
        <charset val="204"/>
      </rPr>
      <t xml:space="preserve">дении методических рекомендаций осуществления закупок в соответствии с пунками 4,5 части 1 статьи 93 Федерального закона от 05.04.2013 № 44-ФЗ "О контрактной системе в сфере закупок товаров, работ, услуг для обеспечения государственных и муниципальных нужд" </t>
    </r>
    <r>
      <rPr>
        <b/>
        <sz val="12"/>
        <color rgb="FF000000"/>
        <rFont val="Times New Roman"/>
        <family val="1"/>
        <charset val="204"/>
      </rPr>
      <t>(в ред. от 09.11.2021г. №1103-п)</t>
    </r>
  </si>
  <si>
    <t>Заместитель Главы городского округа                         _______________________________  Ю.А. Самарская</t>
  </si>
  <si>
    <t>по экономике, инвестиционной политике</t>
  </si>
  <si>
    <t>и развитию бизнеса</t>
  </si>
  <si>
    <t>Исполнитель: Осипова Елена Андреевна, тел.:8(38471)4-30-00</t>
  </si>
  <si>
    <t>Исполнитель: Осипова Елена Андреевна,           тел.:8(38471)4-30-00</t>
  </si>
  <si>
    <t>Информация по цифровизации закупок малого объема за 2022 год</t>
  </si>
  <si>
    <t>Осинниковскому городскому округу</t>
  </si>
  <si>
    <t>М13-01-001-00</t>
  </si>
  <si>
    <t>Администрация Осинниковского городского округа</t>
  </si>
  <si>
    <t>652810, Кемеровская обл-Кузбасс, г. Осинники, ул. Советская, 17</t>
  </si>
  <si>
    <t>8(38471)4-30-00              8(38471)4-34-91 (факс)</t>
  </si>
  <si>
    <t>adm-econ@inbox.ru                 eco-ako@yandex.ru</t>
  </si>
  <si>
    <t>-</t>
  </si>
  <si>
    <t>Глава Осинниковского городского округа</t>
  </si>
  <si>
    <t>Романов Игорь Васильевич</t>
  </si>
  <si>
    <t>Заместитель начальника отдела экономики</t>
  </si>
  <si>
    <t>Осипова Елена Андреевна</t>
  </si>
  <si>
    <t>8(38471)4-30-00                   8-904-990-24-98</t>
  </si>
  <si>
    <t>44-ФЗ</t>
  </si>
  <si>
    <t>самостоятельно</t>
  </si>
  <si>
    <t>Распоряжение</t>
  </si>
  <si>
    <t>104-р</t>
  </si>
  <si>
    <t>О создании комиссии по осуществлению закупок администрации Осинниковского городского округа</t>
  </si>
  <si>
    <t>О внесении изменений в распоряжение администрации Осинниковского городского округа №104-р от 02.02.2022г. «О создании комиссии по осуществлению закупок администрации Осинниковского городского округа»</t>
  </si>
  <si>
    <t>868-р</t>
  </si>
  <si>
    <t>Ст. 2 ФЗ №160 от 11.06.2022г. «О внесении изменений в статью 3 Федерального закона «О закупках товаров, работ, услуг отдельными видами юридических лиц» и Федеральный закон «О контрактной системе в сфере закупок товаров, работ, услуг для обеспечения государственных и муниципальных нужд»</t>
  </si>
  <si>
    <t>Ст.93 ФЗ №44 от 05.04.2013г.  "Оконтрактной системе в сфере закупок товаров, работ, услуг для обеспечения государственных и муниципальных нужд"</t>
  </si>
  <si>
    <t>101-р</t>
  </si>
  <si>
    <t>О назначении контрактного управляющего администрации Осинниковского городского округа</t>
  </si>
  <si>
    <t>Ч. 2 ст.38 ФЗ №44 от 05.04.2013г. «О контрактной системе в сфере закупок товаров, работ услуг для обеспечения государственных и муниципальных нужд»</t>
  </si>
  <si>
    <t>О ликвидации приемочной комиссии администрации Осинниковского городского округа</t>
  </si>
  <si>
    <t>97-р</t>
  </si>
  <si>
    <t>Ст. 94 ФЗ №44 от 05.04.2013г. «О контрактной системе в сфере закупок товаров, работ услуг для обеспечения государственных и муниципальных нужд»:</t>
  </si>
  <si>
    <t>Постановление</t>
  </si>
  <si>
    <t>Об установлении случаев осуществления закупок товаров, работ, услуг для обеспечения муниципальных нужд у единственного поставщика (подрядчика, исполнителя) и порядка их осуществления</t>
  </si>
  <si>
    <t>567-п</t>
  </si>
  <si>
    <t>Ч.2 ст. 15 ФЗ №46 от 08.03.2022г. «О внесении изменений в отдельные законодательные акты Российской Федерации», постановление Правительства Кемеровской области-Кузбасса от 25.04.2022г. № 251 «Об установлении случаев осуществления закупок товаров, работ, услуг для обеспечения государственных и (или) муниципальных нужд у единственного поставщика (подрядчика, исполнителя) и порядка их осуществления»</t>
  </si>
  <si>
    <t>771-п</t>
  </si>
  <si>
    <t>О внесении изменений в постановление администрации Осинниковского городского округа от 24.05.2022г. №567-п «Об установлении случаев осуществления закупок товаров, работ, услуг для обеспечения муниципальных нужд у единственного поставщика (подрядчика, исполнителя) и порядка их осуществления»</t>
  </si>
  <si>
    <t>Постановление Правительства Кемеровской области-Кузбасса от 01.06.2022г. № 337 «О внесении изменений в постановление Правительства Кемеровской области-Кузбасса от 25.04.2022г. №251 «Об установлении случаев осуществления закупок товаров, работ, услуг для обеспечения государственных и (или) муниципальных нужд у единственного поставщика (подрядчика, исполнителя) и порядка их осуществления»</t>
  </si>
  <si>
    <t>1401-п</t>
  </si>
  <si>
    <t>О внесении изменений в постановление администрации Осинниковского городского округа от 24.05.2022г. №567-п «Об установлении случаев осуществления закупок товаров, работ, услуг для обеспечения муниципальных нужд у единственного поставщика (подрядчика, исполнителя) и порядка их осуществления» (в редакции постановления администрации Осинниковского городского округа от 08.07.2022г. №771-п)</t>
  </si>
  <si>
    <t>Постановление Правительства Кемеровской области-Кузбасса от 12.12.2022г. № 818 «О внесении изменений в постановление Правительства Кемеровской области-Кузбасса от 25.04.2022г. №251 «Об установлении случаев осуществления закупок товаров, работ, услуг для обеспечения государственных и (или) муниципальных нужд у единственного поставщика (подрядчика, исполнителя) и порядка их осуществления»</t>
  </si>
  <si>
    <t>0</t>
  </si>
  <si>
    <r>
      <rPr>
        <u/>
        <sz val="10"/>
        <color rgb="FFFF0000"/>
        <rFont val="Times New Roman"/>
        <family val="1"/>
        <charset val="204"/>
      </rPr>
      <t xml:space="preserve">** </t>
    </r>
    <r>
      <rPr>
        <u/>
        <sz val="10"/>
        <rFont val="Times New Roman"/>
        <family val="1"/>
        <charset val="204"/>
      </rPr>
      <t>информацию по строке  2</t>
    </r>
    <r>
      <rPr>
        <sz val="10"/>
        <rFont val="Times New Roman"/>
        <family val="1"/>
        <charset val="204"/>
      </rPr>
      <t xml:space="preserve"> заполняют МО, у которых смешанная или централизованная система закупок</t>
    </r>
  </si>
  <si>
    <r>
      <rPr>
        <u/>
        <sz val="10"/>
        <color rgb="FFFF0000"/>
        <rFont val="Times New Roman"/>
        <family val="1"/>
        <charset val="204"/>
      </rPr>
      <t>*</t>
    </r>
    <r>
      <rPr>
        <u/>
        <sz val="10"/>
        <rFont val="Times New Roman"/>
        <family val="1"/>
        <charset val="204"/>
      </rPr>
      <t xml:space="preserve"> Система закупок:</t>
    </r>
  </si>
  <si>
    <r>
      <rPr>
        <u/>
        <sz val="10"/>
        <rFont val="Times New Roman"/>
        <family val="1"/>
        <charset val="204"/>
      </rPr>
      <t>в графах 3,4, 8,9</t>
    </r>
    <r>
      <rPr>
        <sz val="10"/>
        <rFont val="Times New Roman"/>
        <family val="1"/>
        <charset val="204"/>
      </rPr>
      <t xml:space="preserve">  учитываются  закупки, по которым определен поставщик (подрядчик, исполнитель) в 2022 году.  Объявленные - все закупки, которые были объявлены в  2022 году , а завершенные - это закупки, по которым процедура определения поставщика была завершена в 2022 году (включая закупки размещенные в 2021 году, но завершенные в 2022 году)</t>
    </r>
  </si>
  <si>
    <t>Итого общая по закупкам 
(сумма строк 1.1 -1.5)</t>
  </si>
  <si>
    <r>
      <t xml:space="preserve">с единственным </t>
    </r>
    <r>
      <rPr>
        <u/>
        <sz val="8"/>
        <color rgb="FF000000"/>
        <rFont val="Times New Roman"/>
        <family val="1"/>
        <charset val="204"/>
      </rPr>
      <t>допущенным уч-ком</t>
    </r>
  </si>
  <si>
    <r>
      <t xml:space="preserve">Начальная (максимальная) цена контрактов, </t>
    </r>
    <r>
      <rPr>
        <sz val="8"/>
        <color rgb="FFFF0000"/>
        <rFont val="Times New Roman"/>
        <family val="1"/>
        <charset val="204"/>
      </rPr>
      <t>тыс. руб.</t>
    </r>
  </si>
  <si>
    <r>
      <rPr>
        <sz val="10"/>
        <color rgb="FFFF0000"/>
        <rFont val="Times New Roman"/>
        <family val="1"/>
        <charset val="204"/>
      </rPr>
      <t xml:space="preserve">указать </t>
    </r>
    <r>
      <rPr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(централизованная, децентрализованная, смешанная)</t>
    </r>
  </si>
  <si>
    <t>децентрализованная</t>
  </si>
  <si>
    <r>
      <t>Структура системы закупок в МО</t>
    </r>
    <r>
      <rPr>
        <sz val="10"/>
        <color rgb="FFFF0000"/>
        <rFont val="Times New Roman"/>
        <family val="1"/>
        <charset val="204"/>
      </rPr>
      <t>*</t>
    </r>
    <r>
      <rPr>
        <sz val="10"/>
        <rFont val="Times New Roman"/>
        <family val="1"/>
        <charset val="204"/>
      </rPr>
      <t>:</t>
    </r>
  </si>
  <si>
    <r>
      <t xml:space="preserve">Информация по закупкам </t>
    </r>
    <r>
      <rPr>
        <b/>
        <sz val="12"/>
        <color rgb="FF000000"/>
        <rFont val="Times New Roman"/>
        <family val="1"/>
        <charset val="204"/>
      </rPr>
      <t xml:space="preserve"> за </t>
    </r>
    <r>
      <rPr>
        <b/>
        <sz val="12"/>
        <color rgb="FF000000"/>
        <rFont val="Times New Roman"/>
        <family val="1"/>
        <charset val="204"/>
      </rPr>
      <t>2022 год</t>
    </r>
  </si>
  <si>
    <t>МКУ "Архивное управление"</t>
  </si>
  <si>
    <t>Администрация  Осинниковского городского округа</t>
  </si>
  <si>
    <t>Совет народных депутатов  Осинниковского городского округа</t>
  </si>
  <si>
    <t>4-37-96,4-40-96</t>
  </si>
  <si>
    <t>sovet-osin@mail.ru</t>
  </si>
  <si>
    <t>Председатель Совета народных депутатов Осинниковского городского округа</t>
  </si>
  <si>
    <t>Коваленко Наталья Станиславовна</t>
  </si>
  <si>
    <t>начальник отдела</t>
  </si>
  <si>
    <t>4-37-96</t>
  </si>
  <si>
    <t>М13-11-001-00</t>
  </si>
  <si>
    <t xml:space="preserve">652810, Кемеровская область-Кузбасс,
г. Осинники, ул. Революции , 3
</t>
  </si>
  <si>
    <t>arhiv-osinniki@mail.ru</t>
  </si>
  <si>
    <t>Бабичева Елена Вячеславовна</t>
  </si>
  <si>
    <t>юрисконсульт</t>
  </si>
  <si>
    <t>начальник</t>
  </si>
  <si>
    <t>Мартынова Евгения Петровна</t>
  </si>
  <si>
    <t>Мельничук Евгения Николаевна</t>
  </si>
  <si>
    <t>М13-01-002-00</t>
  </si>
  <si>
    <t>Контрольно-счетная палата Осинниковского городского округа</t>
  </si>
  <si>
    <t>(38471)40757</t>
  </si>
  <si>
    <t>kro_osin@mail.ru</t>
  </si>
  <si>
    <t>Председатель</t>
  </si>
  <si>
    <t>Суховольская Лариса Александровна</t>
  </si>
  <si>
    <t>М13-17-001-00</t>
  </si>
  <si>
    <t>652811, Кемеровская область,  г. Осинники, ул. Победы, 13, помещение 2</t>
  </si>
  <si>
    <t>8 (38471) 5-13-37</t>
  </si>
  <si>
    <t>Начальник</t>
  </si>
  <si>
    <t>Персиянова Ольга Владимировна</t>
  </si>
  <si>
    <t>Ведущий специалист</t>
  </si>
  <si>
    <t>Подорожная Алена Алексеевна</t>
  </si>
  <si>
    <t>МКУ "Управление по защите населения и территории" Осинниковского городского округа</t>
  </si>
  <si>
    <t>М13-01-003-00</t>
  </si>
  <si>
    <t>muzuks@mail.ru</t>
  </si>
  <si>
    <t>МКУ "КУМИ" Осинниковскогогородского округа</t>
  </si>
  <si>
    <t>М13-10-001-00</t>
  </si>
  <si>
    <t>8(38471)4-80-97                      8 (38471) 4-67-76 (факс)</t>
  </si>
  <si>
    <t>kumi.osinniki@mail.ru</t>
  </si>
  <si>
    <t>Руководитель</t>
  </si>
  <si>
    <t>Мальцева Лариса Ивановна</t>
  </si>
  <si>
    <t xml:space="preserve">Руководитель </t>
  </si>
  <si>
    <t xml:space="preserve">8(38471)4-80-97                      </t>
  </si>
  <si>
    <t>МКУ "КУМИ" Осинниковского городского округа</t>
  </si>
  <si>
    <t>Управление культуры администрации Осинниковского городского округа</t>
  </si>
  <si>
    <t>М13-05-001-00</t>
  </si>
  <si>
    <t>г. Осинники ул. Победы, 20</t>
  </si>
  <si>
    <t>8 (38471) 4-47-00</t>
  </si>
  <si>
    <t>kultura-osinniki@rambler.ru</t>
  </si>
  <si>
    <t>Е.А. Лях</t>
  </si>
  <si>
    <t xml:space="preserve">Главный специалист </t>
  </si>
  <si>
    <t>Алиева Н.Р.</t>
  </si>
  <si>
    <t>8 (38471) 4-32-08</t>
  </si>
  <si>
    <t>М13-05-006-00</t>
  </si>
  <si>
    <t>МБУДО "Детская художественная школа №18"</t>
  </si>
  <si>
    <t>г. Осинники ул. Студенческая,2</t>
  </si>
  <si>
    <t>8 (38471) 4-18-42</t>
  </si>
  <si>
    <t>dhsh18@mail.ru</t>
  </si>
  <si>
    <t>Директор</t>
  </si>
  <si>
    <t>Т.А. Хухка</t>
  </si>
  <si>
    <t>Заместитель Директора по АХР</t>
  </si>
  <si>
    <t>Майер Н.И.</t>
  </si>
  <si>
    <t>М13-05-009-00</t>
  </si>
  <si>
    <t>МБУДО "Детская музыкальная школа №20 им. М.А. Матренина"</t>
  </si>
  <si>
    <t>г. Осинники ул. Революции, 2</t>
  </si>
  <si>
    <t>8 (38471) 5-46-20</t>
  </si>
  <si>
    <t>dmsh20@mail.ru</t>
  </si>
  <si>
    <t>Т.Н. Гусева</t>
  </si>
  <si>
    <t>Довнар И.Н.</t>
  </si>
  <si>
    <t>М13-05-005-00</t>
  </si>
  <si>
    <t>МБУДО "Детская школа искусств № 33"</t>
  </si>
  <si>
    <t>г. Осиннки ул. Ленина, 123</t>
  </si>
  <si>
    <t>8 (38471) 5-14-60</t>
  </si>
  <si>
    <t>osinniki_shi33@mail.ru</t>
  </si>
  <si>
    <t>и.о. директора</t>
  </si>
  <si>
    <t>О.Н. Соколова</t>
  </si>
  <si>
    <t>Соколова О.Н.</t>
  </si>
  <si>
    <t>М13-05-007-00</t>
  </si>
  <si>
    <t>МБУДО "Детская музыкальная школа № 55 им.Ю.И.Некрасова"</t>
  </si>
  <si>
    <t>г. Осинники, п. Тайжина ул. Коммунистическая, 42</t>
  </si>
  <si>
    <t>8 (38471) 5-86-43</t>
  </si>
  <si>
    <t>dmsh55-1972@mail.ru</t>
  </si>
  <si>
    <t>Т.В. Антонова</t>
  </si>
  <si>
    <t>Заместитель Директора по АХЧ</t>
  </si>
  <si>
    <t>Полосухина Н.С.</t>
  </si>
  <si>
    <t>4222003497.</t>
  </si>
  <si>
    <t>М13-05-008-00</t>
  </si>
  <si>
    <t>МБУДО "Детская школа искусств № 57"</t>
  </si>
  <si>
    <t>г. Осинники ул Ефимова, 15</t>
  </si>
  <si>
    <t>8 (38471) 4-57-40</t>
  </si>
  <si>
    <t>osin.shcola-57@mail.ru</t>
  </si>
  <si>
    <t>В.В. Кузнецова</t>
  </si>
  <si>
    <t>специалист по закупкам</t>
  </si>
  <si>
    <t xml:space="preserve"> Зикк Е.А.</t>
  </si>
  <si>
    <t>М13-05-014-00</t>
  </si>
  <si>
    <t>МБУК "Осинниковский городской краеведческий музей"</t>
  </si>
  <si>
    <t>г. Осинники ул. Советская, 6</t>
  </si>
  <si>
    <t>8 (38471) 4-12-30</t>
  </si>
  <si>
    <t>osinniki-muzei@mail.ru</t>
  </si>
  <si>
    <t>Е.С. Меньщикова</t>
  </si>
  <si>
    <t>Главный хранитель фондов</t>
  </si>
  <si>
    <t>Шульгина А.Ф.</t>
  </si>
  <si>
    <t>МБУК "ЦБС"</t>
  </si>
  <si>
    <t>г. Осинники ул. Революции, 9</t>
  </si>
  <si>
    <t>8 (38471) 4-38-98</t>
  </si>
  <si>
    <t>cbs_osinniki@mail.ru</t>
  </si>
  <si>
    <t>О.А. Упорова</t>
  </si>
  <si>
    <t>Заместитель директора по основной работе</t>
  </si>
  <si>
    <t xml:space="preserve"> Мартынкина Н.А.</t>
  </si>
  <si>
    <t>М13-05-012-00</t>
  </si>
  <si>
    <t>МБУК Дворец культуры "Октябрь"</t>
  </si>
  <si>
    <t>г. Осинники ул. Ленина, 123</t>
  </si>
  <si>
    <t>8 (38471) 5-15-10</t>
  </si>
  <si>
    <t>dk_oktober@mail.ru</t>
  </si>
  <si>
    <t>Т.Р. Абдуллин</t>
  </si>
  <si>
    <t>Заместитель директора по АХР</t>
  </si>
  <si>
    <t>Куимова С.Н.</t>
  </si>
  <si>
    <t>8 (38471) 5-15-35</t>
  </si>
  <si>
    <t>М13-05-013-00</t>
  </si>
  <si>
    <t>МБУК Дом культуры "Высокий"</t>
  </si>
  <si>
    <t>г. Осинники, п. Тайжина ул. Дорожная, 2</t>
  </si>
  <si>
    <t>8 (38471) 5-14-01</t>
  </si>
  <si>
    <t>muk_dk_vysokij@mail.ru</t>
  </si>
  <si>
    <t>О.С. Недорезова</t>
  </si>
  <si>
    <t>заместитель директора по общим вопросам</t>
  </si>
  <si>
    <t>Шефер А.С.</t>
  </si>
  <si>
    <t>М13-05-010-00</t>
  </si>
  <si>
    <t>МАУК Дворец культуры "Шахтер"</t>
  </si>
  <si>
    <t>г.Осинники, ул.Кирова, 19</t>
  </si>
  <si>
    <t>8 (38471) 5-44-76</t>
  </si>
  <si>
    <t>mauk-dkshahter@yandex.ru</t>
  </si>
  <si>
    <t xml:space="preserve">директор </t>
  </si>
  <si>
    <t>И.Н.Сапова</t>
  </si>
  <si>
    <t>Бондарь Н.В.</t>
  </si>
  <si>
    <t>8 (38471) 5-33-19</t>
  </si>
  <si>
    <t>223-ФЗ</t>
  </si>
  <si>
    <t>МБУ "ЦЕНТР ОБСЛУЖИВАНИЯ УЧРЕЖДЕНИЙ КУЛЬТУРЫ ОСИННИКОВСКОГО ГОРОДСКОГО ОКРУГА"</t>
  </si>
  <si>
    <t>sentrkultura@mail.ru</t>
  </si>
  <si>
    <t>Н.Н. Яук</t>
  </si>
  <si>
    <t>МБОУ "СОШ №35"</t>
  </si>
  <si>
    <t>Кемеровская обл.-Кузбасс, г. Осинники , ул 50 лет Октября, 33</t>
  </si>
  <si>
    <t>8(38471) 48826</t>
  </si>
  <si>
    <t>os.school35@mail.ru</t>
  </si>
  <si>
    <t>Медведева Наталья Ивановна</t>
  </si>
  <si>
    <t>Главный бухгалтер</t>
  </si>
  <si>
    <t>Иванова Ирина Григорьевна</t>
  </si>
  <si>
    <t>Управление образования администрации Осинниковского городского округа</t>
  </si>
  <si>
    <t>М13-02-002-00</t>
  </si>
  <si>
    <t>МКОУ "Школа-интернат № 4"</t>
  </si>
  <si>
    <t>г. Осинники, ул. Радищева, 1</t>
  </si>
  <si>
    <t>8(38471)5-15-45</t>
  </si>
  <si>
    <t>buhg.shckola4@yandex.ru</t>
  </si>
  <si>
    <t>директор</t>
  </si>
  <si>
    <t>Володина Т.О.</t>
  </si>
  <si>
    <t>гл.бухгалтер</t>
  </si>
  <si>
    <t>Бедарева С.В.</t>
  </si>
  <si>
    <t>М13-02-026-00</t>
  </si>
  <si>
    <t>8(38471)51545</t>
  </si>
  <si>
    <t>Управление образования администрации Осинниквскогоо городского округа</t>
  </si>
  <si>
    <t>4222023264</t>
  </si>
  <si>
    <t>МБОУ "СОШ № 31"</t>
  </si>
  <si>
    <t>652811 Кемеровская обл. г. Осинники ул. 50 лет Октября,8</t>
  </si>
  <si>
    <t>8 (38471) 4-50-83</t>
  </si>
  <si>
    <t>osnk_school31@mail,ru</t>
  </si>
  <si>
    <t>Кеда Елена Александровна</t>
  </si>
  <si>
    <t>Ведущий бухгалтер</t>
  </si>
  <si>
    <t>Березина Оксана Сергеевна</t>
  </si>
  <si>
    <t>М13-02-025-00</t>
  </si>
  <si>
    <t>М13-02-027-00</t>
  </si>
  <si>
    <t>МБОУ "Лицей № 36" (г.Осинники)</t>
  </si>
  <si>
    <t>652811, Кемеровская область, г.Осинники, ул Советская, 23</t>
  </si>
  <si>
    <t>8(38471)51415</t>
  </si>
  <si>
    <t>gymnasium_36@mail,ru</t>
  </si>
  <si>
    <t>Возняк Т.П.</t>
  </si>
  <si>
    <t>главный бухгалтер</t>
  </si>
  <si>
    <t>Лутовинова Е.М.</t>
  </si>
  <si>
    <t>8 (38471)51415</t>
  </si>
  <si>
    <t>УСЗН администрации Осинниковского городского округа</t>
  </si>
  <si>
    <t>652811 Кемеровская обл., г. Осинники, ул. Советская, 3</t>
  </si>
  <si>
    <t>OSN@DSZNKO.ru</t>
  </si>
  <si>
    <t>Кабанова Светлана Николаевна</t>
  </si>
  <si>
    <t>начальник отдела по правовым вопросам</t>
  </si>
  <si>
    <t>Гизатулина Наталья Николаевна</t>
  </si>
  <si>
    <t>М13-04-001-00</t>
  </si>
  <si>
    <t>УСЗН Администрации Осинниковского городского округа</t>
  </si>
  <si>
    <t>4222002486</t>
  </si>
  <si>
    <t>М13-04-003-00</t>
  </si>
  <si>
    <t>652800, Кемеровская область-Кузбасс, г. Осинники, ул. Кирова, 76</t>
  </si>
  <si>
    <t>8 (38471) 5-31-82</t>
  </si>
  <si>
    <t>Зотова Татьяна Валериевна</t>
  </si>
  <si>
    <t>Старший специалист по закупкам</t>
  </si>
  <si>
    <t>Малютин Олег Вячеславович</t>
  </si>
  <si>
    <t>Муниципальное бюджетное учреждение "Центр социального обслуживания" Осинниковского городского округа</t>
  </si>
  <si>
    <t>tssogpvi_osnk@mail.ru</t>
  </si>
  <si>
    <t xml:space="preserve">УСЗН администрации Осинниковского городского округа </t>
  </si>
  <si>
    <t>М13-04-004-00</t>
  </si>
  <si>
    <t>МКУ ЦСПСД Осинниковского городского округа</t>
  </si>
  <si>
    <t>652811, Кемеровская обл., г.Осинники, ул. Победы 35А</t>
  </si>
  <si>
    <t>384-71-4-01-08</t>
  </si>
  <si>
    <t>cspsd.osin@mail.ru</t>
  </si>
  <si>
    <t>Временно исполнящий обязнности директора</t>
  </si>
  <si>
    <t>Мокрушина Алена Сергеевна</t>
  </si>
  <si>
    <t>Евтушенко Оксана Юрьевна</t>
  </si>
  <si>
    <t>384-71-4-77-52</t>
  </si>
  <si>
    <t>Муниципальное казенное учреждение «Жилищно-коммунальное управление»</t>
  </si>
  <si>
    <t>М13-07-001-00</t>
  </si>
  <si>
    <t>652811, Кемеровская область, г.Осинники ул.Революции, 17</t>
  </si>
  <si>
    <t xml:space="preserve">4-05-89
</t>
  </si>
  <si>
    <t xml:space="preserve">    mku-gku @ yandex.ru</t>
  </si>
  <si>
    <t>Сыпых Анастасия Владимировна</t>
  </si>
  <si>
    <t>8(38471) 4-05-89</t>
  </si>
  <si>
    <t>М13-08-001-00</t>
  </si>
  <si>
    <t>Управление физической культуры,спорта, туризма и молодежной политики администрации Осинниковского городского округа</t>
  </si>
  <si>
    <t>652800, Кемеровская обл., г.Осинники, ул. Студенческая,1</t>
  </si>
  <si>
    <t>5-13-15</t>
  </si>
  <si>
    <t>osnk-sport@yandex.ru</t>
  </si>
  <si>
    <t>Начальник УФКСиМП</t>
  </si>
  <si>
    <t>Савкина Надежда Викторовна</t>
  </si>
  <si>
    <t>Евстафьева Светлана Михайловна</t>
  </si>
  <si>
    <t>Управление физической культуры, спорта, туризма и молодежной политики администрации Осинниковского городского округа</t>
  </si>
  <si>
    <t>М13-08-002-00</t>
  </si>
  <si>
    <t>Муниципальное бюджетное учреждение "Спортивный комплекс поселка Тайжина" г. Осинники</t>
  </si>
  <si>
    <t>652810, Кемеровская обл., г. Осинники, п. Тайжина, ул. Коммунистическая, 25</t>
  </si>
  <si>
    <t>5-89-87</t>
  </si>
  <si>
    <t xml:space="preserve"> директор МБУ СК "Тайжина"</t>
  </si>
  <si>
    <t>Кузнецова Надежда Дмитриевна</t>
  </si>
  <si>
    <t>Муниципальное бюджетное физкультурно-спортивное учреждение "Спортивная школа бокса имени В.Х. Тараша"</t>
  </si>
  <si>
    <t>652800, Кемеровская обл., г.Осинники, ул. Кирова, 25/2</t>
  </si>
  <si>
    <t>исполняющий обязанности директора МБФСУ "СШ бокса им.В.Х. Тараша"</t>
  </si>
  <si>
    <t>Красилова Ольга Викторовна</t>
  </si>
  <si>
    <t>М13-08-006-00</t>
  </si>
  <si>
    <t>Муниципальное автономное учреждение спортивный комплекс "Шахтер"</t>
  </si>
  <si>
    <t>652800, Кемеровская обл., г. Осинники, Магистральный Проезд,1</t>
  </si>
  <si>
    <t>5-35-12</t>
  </si>
  <si>
    <t>Директор МАУ СК "Шахтер"</t>
  </si>
  <si>
    <t>Башкиров Александр Игоревич</t>
  </si>
  <si>
    <t>Муниципальное бюджетное физкультурно-спортивное учреждение "Спортивная школа футбола"</t>
  </si>
  <si>
    <t>5-21-81</t>
  </si>
  <si>
    <t xml:space="preserve"> директор МБ ФСУ "СШ футбола"</t>
  </si>
  <si>
    <t>Соколов Алексей Владимирович</t>
  </si>
  <si>
    <t>Гневанова Татьяна Витальевна</t>
  </si>
  <si>
    <t>Тихонова Валерия Сергеевна</t>
  </si>
  <si>
    <t>Жданова Инна Владимировна</t>
  </si>
  <si>
    <t>г. Осинники ул. Советская,15</t>
  </si>
  <si>
    <t>3-15-97</t>
  </si>
  <si>
    <t>uo.osinniki@yandex.ru</t>
  </si>
  <si>
    <t>Цибина Надежда Петровна</t>
  </si>
  <si>
    <t>зав. Юридического сектора</t>
  </si>
  <si>
    <t>МБДОУ "Детский сад №7"</t>
  </si>
  <si>
    <t>МБОУ "ООШ №3"</t>
  </si>
  <si>
    <t>МБОУ "СОШ №16"</t>
  </si>
  <si>
    <t>МБОУ "ООШ №21"</t>
  </si>
  <si>
    <t>МБОУ "ООШ №33"</t>
  </si>
  <si>
    <t>МБУДО СЮТ</t>
  </si>
  <si>
    <t>МБУДО ДДТ</t>
  </si>
  <si>
    <t>МБУДО ДЮСШ</t>
  </si>
  <si>
    <t>г. Осинники ул. Ленина,112</t>
  </si>
  <si>
    <t>5-28-62</t>
  </si>
  <si>
    <t>заведующий</t>
  </si>
  <si>
    <t xml:space="preserve">Власенкова Ольга Ивановна </t>
  </si>
  <si>
    <t>МБДОУ "Детский сад №8"</t>
  </si>
  <si>
    <t>г. Осинники, пер. Ломоносова,8</t>
  </si>
  <si>
    <t>8-913-136-0614</t>
  </si>
  <si>
    <t>Нарыжнова Светлана Александровна</t>
  </si>
  <si>
    <t>МБДОУ "Детский сад №9"</t>
  </si>
  <si>
    <t>г. Осинники ул. 50 лет Октября,18</t>
  </si>
  <si>
    <t>4-40-83</t>
  </si>
  <si>
    <t>Васина Ольга Анатольевна</t>
  </si>
  <si>
    <t>МБДОУ "Детский сад №13"</t>
  </si>
  <si>
    <t>МБДОУ "Детский сад №19"</t>
  </si>
  <si>
    <t>МБДОУ "Детский сад №21"</t>
  </si>
  <si>
    <t>МБДОУ "Детский сад №25"</t>
  </si>
  <si>
    <t>МБДОУ "Детский сад №27"</t>
  </si>
  <si>
    <t>МБДОУ "Детский сад №28"</t>
  </si>
  <si>
    <t>МБДОУ "Детский сад №33"</t>
  </si>
  <si>
    <t>МБДОУ "Детский сад №34"</t>
  </si>
  <si>
    <t>МБДОУ "Детский сад №35"</t>
  </si>
  <si>
    <t>МБДОУ "Детский сад №36"</t>
  </si>
  <si>
    <t>МБДОУ "Детский сад №39"</t>
  </si>
  <si>
    <t>МБДОУ "Детский сад №40"</t>
  </si>
  <si>
    <t>г. Осинники ул. Революции,11а</t>
  </si>
  <si>
    <t>г. Осинники ул. Коммунистическая,21</t>
  </si>
  <si>
    <t>г. Осинники ул. 50 лет Октября,10а</t>
  </si>
  <si>
    <t>г. Осинники ул. Студенческая,4</t>
  </si>
  <si>
    <t>г. Осинники ул. Дорожная,23</t>
  </si>
  <si>
    <t>г. Осинники ул. Ленина, 70а</t>
  </si>
  <si>
    <t>г. Осинники ул. Студенческая,16а</t>
  </si>
  <si>
    <t>г. Осинники ул. 50 лет Октября,4а</t>
  </si>
  <si>
    <t>г. Осинники ул. 50 лет Октября,6а</t>
  </si>
  <si>
    <t>г. Осинники ул. Победы, 30</t>
  </si>
  <si>
    <t>г. Осинники ул. Революции,25а</t>
  </si>
  <si>
    <t>г. Осинники ул. 50 лет Октября,25</t>
  </si>
  <si>
    <t>г. Осинники ул. Гагарина,7</t>
  </si>
  <si>
    <t>г. Осинники ул. Заречная,15</t>
  </si>
  <si>
    <t>г. Осинники ул. Вокзальная,13</t>
  </si>
  <si>
    <t>г. Осинники ул. Коммунистическая,2а</t>
  </si>
  <si>
    <t>г. Осинники ул. Победы, 18</t>
  </si>
  <si>
    <t>г. Осинники ул. Кирова,27</t>
  </si>
  <si>
    <t>г. Осинники ул. Победы, 35а</t>
  </si>
  <si>
    <t>5-13-11</t>
  </si>
  <si>
    <t>5-80-87</t>
  </si>
  <si>
    <t>4-25-07</t>
  </si>
  <si>
    <t>5-22-95</t>
  </si>
  <si>
    <t>5-87-73</t>
  </si>
  <si>
    <t>5-14-12</t>
  </si>
  <si>
    <t>5-28-31</t>
  </si>
  <si>
    <t>4-40-50</t>
  </si>
  <si>
    <t>4-22-21</t>
  </si>
  <si>
    <t>4-52-34</t>
  </si>
  <si>
    <t>4-59-19</t>
  </si>
  <si>
    <t>5-29-52</t>
  </si>
  <si>
    <t>5-32-01</t>
  </si>
  <si>
    <t>5-29-21</t>
  </si>
  <si>
    <t>5-86-37</t>
  </si>
  <si>
    <t>4-24-31</t>
  </si>
  <si>
    <t>5-23-94</t>
  </si>
  <si>
    <t>5-25-08</t>
  </si>
  <si>
    <t>Писарева Валентина Альбертовна</t>
  </si>
  <si>
    <t>Татаринцева Ирина Николаевна</t>
  </si>
  <si>
    <t>Перминова Татьяна Николаевна</t>
  </si>
  <si>
    <t>Бородина Вера Анатольевна</t>
  </si>
  <si>
    <t>Мартасова Елена Леонидовна</t>
  </si>
  <si>
    <t>Герасимова татьяна Викторовна</t>
  </si>
  <si>
    <t>Белоусова Любовь Васильевна</t>
  </si>
  <si>
    <t>Попова Наталья Николаевна</t>
  </si>
  <si>
    <t>Яук Ольга Ивановна</t>
  </si>
  <si>
    <t>Милкина Наталия Сергеевна</t>
  </si>
  <si>
    <t>Килина Юлия Владимирвона</t>
  </si>
  <si>
    <t>Дунина Галина Сергеевна</t>
  </si>
  <si>
    <t>Тымченко Эмма Михайловна</t>
  </si>
  <si>
    <t>Бочкарева Альбина Анатольевна</t>
  </si>
  <si>
    <t>Вагина Надежда Валерьевна</t>
  </si>
  <si>
    <t>Рудольф Галина Андреевна</t>
  </si>
  <si>
    <t>М13-02-001-00</t>
  </si>
  <si>
    <t>М13-02-018-01</t>
  </si>
  <si>
    <t>М13-02-011-00</t>
  </si>
  <si>
    <t>М13-02-008-00</t>
  </si>
  <si>
    <t>М13-02-016-00</t>
  </si>
  <si>
    <t>М13-02-029-00</t>
  </si>
  <si>
    <t>М13-02-030-00</t>
  </si>
  <si>
    <t>М13-02-009-00</t>
  </si>
  <si>
    <t>М13-02-033-00</t>
  </si>
  <si>
    <t>М13-02-013-00</t>
  </si>
  <si>
    <t>М13-02-006-00</t>
  </si>
  <si>
    <t>М13-02-010-00</t>
  </si>
  <si>
    <t>М13-02-017-00</t>
  </si>
  <si>
    <t>М13-02-014-00</t>
  </si>
  <si>
    <t>М13-02-005-00</t>
  </si>
  <si>
    <t>М13-02-031-00</t>
  </si>
  <si>
    <t>М13-02-032-00</t>
  </si>
  <si>
    <t>М13-02-003-00</t>
  </si>
  <si>
    <t>М13-02-004-00</t>
  </si>
  <si>
    <t>М13-02-035-00</t>
  </si>
  <si>
    <t>М13-02-007-00</t>
  </si>
  <si>
    <t>М13-05-015-00</t>
  </si>
  <si>
    <t>М13-08-003-00</t>
  </si>
  <si>
    <t>osindush@yandex.ru</t>
  </si>
  <si>
    <t>ddtosinniki@inbox.ru</t>
  </si>
  <si>
    <t>osinniki-tehnik@yandex.ru</t>
  </si>
  <si>
    <t>osschool33@gmail.com</t>
  </si>
  <si>
    <t>irjkf-ljv@mail.ru</t>
  </si>
  <si>
    <t>skola16@mail.ru</t>
  </si>
  <si>
    <t>detskiisad40.podsnezhnik@yandex.ru</t>
  </si>
  <si>
    <t>mdou39@bk.ru</t>
  </si>
  <si>
    <t>topolek_36@list.ru</t>
  </si>
  <si>
    <t>mdou35@bk.ru</t>
  </si>
  <si>
    <t>shapka034@mail.ru</t>
  </si>
  <si>
    <t>ds33-rosinka@mail.ru</t>
  </si>
  <si>
    <t>ds-28@bk.ru</t>
  </si>
  <si>
    <t>osinniki_ivuchka@mail.ru</t>
  </si>
  <si>
    <t>romashcka19@yandex.ru</t>
  </si>
  <si>
    <t>dkeysf-13@mail.ru</t>
  </si>
  <si>
    <t>osinniki-cvetlaychok@mail.ru</t>
  </si>
  <si>
    <t>ninaivanovna.nedoshivina@yandex.ru</t>
  </si>
  <si>
    <t>osinshcool3@mail.ru</t>
  </si>
  <si>
    <t>topolekv27@mail.ru</t>
  </si>
  <si>
    <t>zolotoy_p@mail.ru</t>
  </si>
  <si>
    <t>detskiysad007@uandex.ru</t>
  </si>
  <si>
    <t>25</t>
  </si>
  <si>
    <t>26</t>
  </si>
  <si>
    <t>27</t>
  </si>
  <si>
    <t>МДОУ  № 7</t>
  </si>
  <si>
    <t>МДОУ  № 9</t>
  </si>
  <si>
    <t xml:space="preserve">МДОУ  № 13 </t>
  </si>
  <si>
    <t xml:space="preserve">МДОУ  № 19 </t>
  </si>
  <si>
    <t xml:space="preserve">МДОУ  № 21 </t>
  </si>
  <si>
    <t>МДОУ  № 25</t>
  </si>
  <si>
    <t xml:space="preserve">МДОУ  № 27  </t>
  </si>
  <si>
    <t xml:space="preserve">МДОУ  № 28 </t>
  </si>
  <si>
    <t xml:space="preserve">МДОУ  № 33 </t>
  </si>
  <si>
    <t xml:space="preserve">МДОУ  № 34 </t>
  </si>
  <si>
    <t xml:space="preserve">МДОУ  № 35 </t>
  </si>
  <si>
    <t>МДОУ  № 36</t>
  </si>
  <si>
    <t xml:space="preserve">МДОУ  № 39 </t>
  </si>
  <si>
    <t xml:space="preserve">МДОУ  № 40 </t>
  </si>
  <si>
    <t>МОУ ООШ № 3</t>
  </si>
  <si>
    <t xml:space="preserve">МОУ СОШ № 16 </t>
  </si>
  <si>
    <t>МОУ СОШ № 21</t>
  </si>
  <si>
    <t xml:space="preserve">МОУ ООШ № 33 </t>
  </si>
  <si>
    <t>180</t>
  </si>
  <si>
    <t>14227,8</t>
  </si>
  <si>
    <t>75</t>
  </si>
  <si>
    <t>3269,85</t>
  </si>
  <si>
    <t>134</t>
  </si>
  <si>
    <t>51145,35</t>
  </si>
  <si>
    <t xml:space="preserve">в т.ч. по п.1 ч.1 </t>
  </si>
  <si>
    <t xml:space="preserve">в т.ч. по п.4 ч.1 </t>
  </si>
  <si>
    <t>в т.ч. по п.5 ч.1</t>
  </si>
  <si>
    <t xml:space="preserve">в т.ч. по п.8 ч.1 </t>
  </si>
  <si>
    <t>в т.ч. по п.25 ч.1</t>
  </si>
  <si>
    <t>в т.ч. по п.29 ч.1</t>
  </si>
  <si>
    <t xml:space="preserve">**Закупка товара в случаях, предусмотренных пунктами 4 и 5 части 1 статьи 93 Федерального закона, в электронной форме с использованием электронной площадки, по ч.12 </t>
  </si>
</sst>
</file>

<file path=xl/styles.xml><?xml version="1.0" encoding="utf-8"?>
<styleSheet xmlns="http://schemas.openxmlformats.org/spreadsheetml/2006/main">
  <numFmts count="1">
    <numFmt numFmtId="164" formatCode="#,##0.0"/>
  </numFmts>
  <fonts count="65">
    <font>
      <sz val="11"/>
      <name val="Calibri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7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8"/>
      <color rgb="FF000000"/>
      <name val="Times New Roman"/>
      <family val="1"/>
      <charset val="204"/>
    </font>
    <font>
      <u/>
      <sz val="10"/>
      <color rgb="FFFF0000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u/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Calibri"/>
      <family val="2"/>
      <charset val="204"/>
    </font>
    <font>
      <b/>
      <sz val="12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7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u/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5"/>
      </patternFill>
    </fill>
    <fill>
      <patternFill patternType="solid">
        <fgColor theme="0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wrapText="1"/>
    </xf>
    <xf numFmtId="0" fontId="60" fillId="0" borderId="0" applyNumberFormat="0" applyFill="0" applyBorder="0" applyAlignment="0" applyProtection="0">
      <alignment wrapText="1"/>
    </xf>
    <xf numFmtId="0" fontId="61" fillId="0" borderId="0">
      <alignment wrapText="1"/>
    </xf>
  </cellStyleXfs>
  <cellXfs count="377">
    <xf numFmtId="0" fontId="1" fillId="0" borderId="0" xfId="0" applyNumberFormat="1" applyFont="1" applyAlignment="1">
      <alignment wrapText="1"/>
    </xf>
    <xf numFmtId="49" fontId="2" fillId="0" borderId="0" xfId="0" applyNumberFormat="1" applyFont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0" xfId="0" applyNumberFormat="1" applyFont="1" applyAlignment="1">
      <alignment horizontal="center" wrapText="1"/>
    </xf>
    <xf numFmtId="49" fontId="3" fillId="0" borderId="0" xfId="0" applyNumberFormat="1" applyFont="1" applyAlignment="1">
      <alignment wrapText="1"/>
    </xf>
    <xf numFmtId="0" fontId="4" fillId="0" borderId="0" xfId="0" applyNumberFormat="1" applyFont="1" applyAlignment="1">
      <alignment horizontal="center" vertical="top" wrapText="1"/>
    </xf>
    <xf numFmtId="0" fontId="5" fillId="0" borderId="0" xfId="0" applyNumberFormat="1" applyFont="1" applyAlignment="1">
      <alignment wrapText="1"/>
    </xf>
    <xf numFmtId="49" fontId="5" fillId="0" borderId="0" xfId="0" applyNumberFormat="1" applyFont="1" applyAlignment="1">
      <alignment wrapText="1"/>
    </xf>
    <xf numFmtId="0" fontId="4" fillId="0" borderId="0" xfId="0" applyNumberFormat="1" applyFont="1" applyAlignment="1">
      <alignment vertical="top" wrapText="1"/>
    </xf>
    <xf numFmtId="0" fontId="6" fillId="0" borderId="0" xfId="0" applyNumberFormat="1" applyFont="1" applyAlignment="1">
      <alignment horizontal="center" vertical="top" wrapText="1"/>
    </xf>
    <xf numFmtId="0" fontId="7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/>
    <xf numFmtId="49" fontId="3" fillId="0" borderId="4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9" fillId="0" borderId="0" xfId="0" applyNumberFormat="1" applyFont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0" fontId="10" fillId="0" borderId="4" xfId="0" applyNumberFormat="1" applyFont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center" vertical="center" wrapText="1"/>
    </xf>
    <xf numFmtId="0" fontId="11" fillId="0" borderId="4" xfId="0" applyNumberFormat="1" applyFont="1" applyBorder="1" applyAlignment="1">
      <alignment horizontal="left" vertical="center" wrapText="1"/>
    </xf>
    <xf numFmtId="3" fontId="12" fillId="2" borderId="4" xfId="0" applyNumberFormat="1" applyFont="1" applyFill="1" applyBorder="1" applyAlignment="1">
      <alignment horizontal="center" vertical="center" wrapText="1"/>
    </xf>
    <xf numFmtId="4" fontId="12" fillId="2" borderId="4" xfId="0" applyNumberFormat="1" applyFont="1" applyFill="1" applyBorder="1" applyAlignment="1">
      <alignment horizontal="center" vertical="center" wrapText="1"/>
    </xf>
    <xf numFmtId="164" fontId="13" fillId="2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/>
    </xf>
    <xf numFmtId="3" fontId="12" fillId="0" borderId="4" xfId="0" applyNumberFormat="1" applyFont="1" applyBorder="1" applyAlignment="1">
      <alignment horizontal="center" vertical="center" wrapText="1"/>
    </xf>
    <xf numFmtId="3" fontId="13" fillId="2" borderId="4" xfId="0" applyNumberFormat="1" applyFont="1" applyFill="1" applyBorder="1" applyAlignment="1">
      <alignment horizontal="center" vertical="center" wrapText="1"/>
    </xf>
    <xf numFmtId="3" fontId="13" fillId="0" borderId="4" xfId="0" applyNumberFormat="1" applyFont="1" applyBorder="1" applyAlignment="1">
      <alignment horizontal="center" vertical="center" wrapText="1"/>
    </xf>
    <xf numFmtId="4" fontId="13" fillId="0" borderId="4" xfId="0" applyNumberFormat="1" applyFont="1" applyBorder="1" applyAlignment="1">
      <alignment horizontal="center" vertical="center" wrapText="1"/>
    </xf>
    <xf numFmtId="4" fontId="13" fillId="2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Border="1" applyAlignment="1">
      <alignment wrapText="1"/>
    </xf>
    <xf numFmtId="49" fontId="14" fillId="0" borderId="0" xfId="0" applyNumberFormat="1" applyFont="1" applyAlignment="1">
      <alignment horizontal="left" wrapText="1"/>
    </xf>
    <xf numFmtId="49" fontId="2" fillId="0" borderId="0" xfId="0" applyNumberFormat="1" applyFont="1" applyAlignment="1">
      <alignment horizontal="left" wrapText="1"/>
    </xf>
    <xf numFmtId="49" fontId="2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left"/>
    </xf>
    <xf numFmtId="0" fontId="11" fillId="2" borderId="4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wrapText="1"/>
    </xf>
    <xf numFmtId="3" fontId="2" fillId="0" borderId="0" xfId="0" applyNumberFormat="1" applyFont="1" applyAlignment="1">
      <alignment wrapText="1"/>
    </xf>
    <xf numFmtId="49" fontId="14" fillId="0" borderId="0" xfId="0" applyNumberFormat="1" applyFont="1" applyAlignment="1">
      <alignment horizontal="left"/>
    </xf>
    <xf numFmtId="0" fontId="16" fillId="0" borderId="0" xfId="0" applyNumberFormat="1" applyFont="1" applyAlignment="1">
      <alignment vertical="top"/>
    </xf>
    <xf numFmtId="0" fontId="4" fillId="0" borderId="0" xfId="0" applyNumberFormat="1" applyFont="1" applyAlignment="1">
      <alignment horizontal="right" vertical="top" wrapText="1"/>
    </xf>
    <xf numFmtId="49" fontId="17" fillId="0" borderId="0" xfId="0" applyNumberFormat="1" applyFont="1" applyAlignment="1">
      <alignment horizontal="center" vertical="center" wrapText="1"/>
    </xf>
    <xf numFmtId="0" fontId="18" fillId="0" borderId="0" xfId="0" applyNumberFormat="1" applyFont="1" applyAlignment="1">
      <alignment horizontal="left" vertical="center" wrapText="1"/>
    </xf>
    <xf numFmtId="3" fontId="11" fillId="0" borderId="0" xfId="0" applyNumberFormat="1" applyFont="1" applyAlignment="1">
      <alignment horizontal="center" vertical="center" wrapText="1"/>
    </xf>
    <xf numFmtId="49" fontId="17" fillId="0" borderId="4" xfId="0" applyNumberFormat="1" applyFont="1" applyBorder="1" applyAlignment="1">
      <alignment horizontal="center" vertical="center" wrapText="1"/>
    </xf>
    <xf numFmtId="0" fontId="11" fillId="0" borderId="4" xfId="0" applyNumberFormat="1" applyFont="1" applyBorder="1" applyAlignment="1">
      <alignment horizontal="center" vertical="center" wrapText="1"/>
    </xf>
    <xf numFmtId="0" fontId="19" fillId="0" borderId="4" xfId="0" applyNumberFormat="1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center" vertical="center" wrapText="1"/>
    </xf>
    <xf numFmtId="0" fontId="20" fillId="3" borderId="4" xfId="0" applyNumberFormat="1" applyFont="1" applyFill="1" applyBorder="1" applyAlignment="1">
      <alignment horizontal="center" vertical="center" wrapText="1"/>
    </xf>
    <xf numFmtId="0" fontId="20" fillId="0" borderId="4" xfId="0" applyNumberFormat="1" applyFont="1" applyBorder="1" applyAlignment="1">
      <alignment horizontal="center" vertical="center" wrapText="1"/>
    </xf>
    <xf numFmtId="0" fontId="11" fillId="2" borderId="4" xfId="0" applyNumberFormat="1" applyFont="1" applyFill="1" applyBorder="1" applyAlignment="1">
      <alignment horizontal="left" vertical="center" wrapText="1"/>
    </xf>
    <xf numFmtId="0" fontId="10" fillId="2" borderId="4" xfId="0" applyNumberFormat="1" applyFont="1" applyFill="1" applyBorder="1" applyAlignment="1">
      <alignment horizontal="center" vertical="center" wrapText="1"/>
    </xf>
    <xf numFmtId="0" fontId="21" fillId="0" borderId="4" xfId="0" applyNumberFormat="1" applyFont="1" applyBorder="1" applyAlignment="1">
      <alignment wrapText="1"/>
    </xf>
    <xf numFmtId="0" fontId="17" fillId="2" borderId="4" xfId="0" applyNumberFormat="1" applyFont="1" applyFill="1" applyBorder="1" applyAlignment="1">
      <alignment horizontal="left" vertical="center" wrapText="1"/>
    </xf>
    <xf numFmtId="3" fontId="10" fillId="0" borderId="4" xfId="0" applyNumberFormat="1" applyFont="1" applyBorder="1" applyAlignment="1">
      <alignment horizontal="center" vertical="center" wrapText="1"/>
    </xf>
    <xf numFmtId="0" fontId="20" fillId="0" borderId="4" xfId="0" applyNumberFormat="1" applyFont="1" applyBorder="1" applyAlignment="1">
      <alignment horizontal="left" vertical="center" wrapText="1"/>
    </xf>
    <xf numFmtId="0" fontId="3" fillId="0" borderId="4" xfId="0" applyNumberFormat="1" applyFont="1" applyBorder="1" applyAlignment="1">
      <alignment horizontal="left" vertical="center" wrapText="1"/>
    </xf>
    <xf numFmtId="0" fontId="18" fillId="2" borderId="4" xfId="0" applyNumberFormat="1" applyFont="1" applyFill="1" applyBorder="1" applyAlignment="1">
      <alignment horizontal="left" vertical="center" wrapText="1"/>
    </xf>
    <xf numFmtId="3" fontId="11" fillId="2" borderId="4" xfId="0" applyNumberFormat="1" applyFont="1" applyFill="1" applyBorder="1" applyAlignment="1">
      <alignment horizontal="center" vertical="center" wrapText="1"/>
    </xf>
    <xf numFmtId="3" fontId="11" fillId="0" borderId="4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/>
    <xf numFmtId="0" fontId="2" fillId="0" borderId="0" xfId="0" applyNumberFormat="1" applyFont="1" applyAlignment="1">
      <alignment horizontal="left" wrapText="1"/>
    </xf>
    <xf numFmtId="0" fontId="5" fillId="0" borderId="0" xfId="0" applyNumberFormat="1" applyFont="1" applyAlignment="1">
      <alignment horizont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wrapText="1"/>
    </xf>
    <xf numFmtId="0" fontId="16" fillId="0" borderId="0" xfId="0" applyNumberFormat="1" applyFont="1" applyAlignment="1">
      <alignment horizontal="right" vertical="top"/>
    </xf>
    <xf numFmtId="0" fontId="26" fillId="0" borderId="0" xfId="0" applyNumberFormat="1" applyFont="1" applyAlignment="1">
      <alignment vertical="top"/>
    </xf>
    <xf numFmtId="0" fontId="26" fillId="0" borderId="0" xfId="0" applyNumberFormat="1" applyFont="1" applyAlignment="1">
      <alignment horizontal="center" vertical="top"/>
    </xf>
    <xf numFmtId="0" fontId="4" fillId="0" borderId="1" xfId="0" applyNumberFormat="1" applyFont="1" applyBorder="1" applyAlignment="1">
      <alignment vertical="top" wrapText="1"/>
    </xf>
    <xf numFmtId="0" fontId="6" fillId="0" borderId="0" xfId="0" applyNumberFormat="1" applyFont="1" applyAlignment="1">
      <alignment horizontal="left" vertical="top" wrapText="1"/>
    </xf>
    <xf numFmtId="0" fontId="16" fillId="0" borderId="1" xfId="0" applyNumberFormat="1" applyFont="1" applyBorder="1" applyAlignment="1">
      <alignment vertical="top"/>
    </xf>
    <xf numFmtId="0" fontId="16" fillId="0" borderId="0" xfId="0" applyNumberFormat="1" applyFont="1" applyAlignment="1">
      <alignment horizontal="center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16" fillId="0" borderId="4" xfId="0" applyNumberFormat="1" applyFont="1" applyBorder="1" applyAlignment="1">
      <alignment vertical="top"/>
    </xf>
    <xf numFmtId="0" fontId="20" fillId="0" borderId="0" xfId="0" applyNumberFormat="1" applyFont="1" applyAlignment="1">
      <alignment horizontal="center" vertical="top" wrapText="1"/>
    </xf>
    <xf numFmtId="0" fontId="20" fillId="0" borderId="4" xfId="0" applyNumberFormat="1" applyFont="1" applyBorder="1" applyAlignment="1">
      <alignment horizontal="center" vertical="top" wrapText="1"/>
    </xf>
    <xf numFmtId="0" fontId="20" fillId="0" borderId="4" xfId="0" applyNumberFormat="1" applyFont="1" applyBorder="1" applyAlignment="1">
      <alignment horizontal="center" vertical="top"/>
    </xf>
    <xf numFmtId="0" fontId="27" fillId="0" borderId="0" xfId="0" applyNumberFormat="1" applyFont="1" applyAlignment="1"/>
    <xf numFmtId="0" fontId="18" fillId="0" borderId="0" xfId="0" applyNumberFormat="1" applyFont="1" applyAlignment="1"/>
    <xf numFmtId="0" fontId="21" fillId="0" borderId="0" xfId="0" applyNumberFormat="1" applyFont="1" applyAlignment="1">
      <alignment vertical="top"/>
    </xf>
    <xf numFmtId="0" fontId="2" fillId="0" borderId="0" xfId="0" applyNumberFormat="1" applyFont="1" applyAlignment="1">
      <alignment horizontal="right"/>
    </xf>
    <xf numFmtId="0" fontId="4" fillId="0" borderId="0" xfId="0" applyNumberFormat="1" applyFont="1" applyAlignment="1">
      <alignment vertical="top" wrapText="1"/>
    </xf>
    <xf numFmtId="0" fontId="16" fillId="0" borderId="0" xfId="0" applyNumberFormat="1" applyFont="1" applyAlignment="1">
      <alignment vertical="top"/>
    </xf>
    <xf numFmtId="0" fontId="7" fillId="0" borderId="0" xfId="0" applyNumberFormat="1" applyFont="1" applyAlignment="1">
      <alignment vertical="top" wrapText="1"/>
    </xf>
    <xf numFmtId="0" fontId="5" fillId="0" borderId="4" xfId="0" applyNumberFormat="1" applyFont="1" applyBorder="1" applyAlignment="1">
      <alignment horizontal="center" vertical="top" wrapText="1"/>
    </xf>
    <xf numFmtId="0" fontId="5" fillId="0" borderId="0" xfId="0" applyNumberFormat="1" applyFont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left" vertical="center" wrapText="1"/>
    </xf>
    <xf numFmtId="3" fontId="28" fillId="0" borderId="0" xfId="0" applyNumberFormat="1" applyFont="1" applyAlignment="1">
      <alignment horizontal="center" vertical="center" wrapText="1"/>
    </xf>
    <xf numFmtId="0" fontId="28" fillId="0" borderId="4" xfId="0" applyNumberFormat="1" applyFont="1" applyBorder="1" applyAlignment="1">
      <alignment horizontal="center" vertical="center" wrapText="1"/>
    </xf>
    <xf numFmtId="0" fontId="22" fillId="0" borderId="0" xfId="0" applyNumberFormat="1" applyFont="1" applyAlignment="1">
      <alignment horizontal="center" vertical="top" wrapText="1"/>
    </xf>
    <xf numFmtId="0" fontId="29" fillId="0" borderId="0" xfId="0" applyNumberFormat="1" applyFont="1" applyAlignment="1">
      <alignment horizontal="center" vertical="top" wrapText="1"/>
    </xf>
    <xf numFmtId="0" fontId="30" fillId="0" borderId="4" xfId="0" applyNumberFormat="1" applyFont="1" applyBorder="1" applyAlignment="1">
      <alignment horizontal="center" vertical="center" wrapText="1"/>
    </xf>
    <xf numFmtId="3" fontId="12" fillId="0" borderId="0" xfId="0" applyNumberFormat="1" applyFont="1" applyAlignment="1">
      <alignment horizontal="center" vertical="center" wrapText="1"/>
    </xf>
    <xf numFmtId="49" fontId="17" fillId="2" borderId="4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wrapText="1"/>
    </xf>
    <xf numFmtId="49" fontId="13" fillId="0" borderId="4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left" vertical="top" wrapText="1"/>
    </xf>
    <xf numFmtId="49" fontId="2" fillId="0" borderId="0" xfId="0" applyNumberFormat="1" applyFont="1" applyAlignment="1">
      <alignment vertical="top" wrapText="1"/>
    </xf>
    <xf numFmtId="0" fontId="2" fillId="0" borderId="0" xfId="0" applyNumberFormat="1" applyFont="1" applyAlignment="1">
      <alignment vertical="top" wrapText="1"/>
    </xf>
    <xf numFmtId="0" fontId="2" fillId="0" borderId="0" xfId="0" applyNumberFormat="1" applyFont="1" applyAlignment="1">
      <alignment horizontal="right" vertical="top"/>
    </xf>
    <xf numFmtId="49" fontId="3" fillId="0" borderId="0" xfId="0" applyNumberFormat="1" applyFont="1" applyAlignment="1">
      <alignment vertical="top" wrapText="1"/>
    </xf>
    <xf numFmtId="49" fontId="2" fillId="0" borderId="4" xfId="0" applyNumberFormat="1" applyFont="1" applyBorder="1" applyAlignment="1">
      <alignment horizontal="center" vertical="top" wrapText="1"/>
    </xf>
    <xf numFmtId="0" fontId="16" fillId="0" borderId="4" xfId="0" applyNumberFormat="1" applyFont="1" applyBorder="1" applyAlignment="1">
      <alignment horizontal="left" vertical="top" wrapText="1"/>
    </xf>
    <xf numFmtId="1" fontId="16" fillId="0" borderId="4" xfId="0" applyNumberFormat="1" applyFont="1" applyBorder="1" applyAlignment="1">
      <alignment horizontal="center" vertical="top" wrapText="1"/>
    </xf>
    <xf numFmtId="0" fontId="31" fillId="0" borderId="4" xfId="0" applyNumberFormat="1" applyFont="1" applyBorder="1" applyAlignment="1">
      <alignment vertical="top" wrapText="1"/>
    </xf>
    <xf numFmtId="0" fontId="25" fillId="0" borderId="4" xfId="0" applyNumberFormat="1" applyFont="1" applyBorder="1" applyAlignment="1">
      <alignment vertical="top" wrapText="1"/>
    </xf>
    <xf numFmtId="0" fontId="29" fillId="0" borderId="4" xfId="0" applyNumberFormat="1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left" vertical="center" wrapText="1"/>
    </xf>
    <xf numFmtId="2" fontId="16" fillId="0" borderId="4" xfId="0" applyNumberFormat="1" applyFont="1" applyBorder="1" applyAlignment="1">
      <alignment horizontal="center" vertical="top" wrapText="1"/>
    </xf>
    <xf numFmtId="49" fontId="16" fillId="0" borderId="4" xfId="0" applyNumberFormat="1" applyFont="1" applyBorder="1" applyAlignment="1">
      <alignment horizontal="center" vertical="top" wrapText="1"/>
    </xf>
    <xf numFmtId="49" fontId="16" fillId="0" borderId="4" xfId="0" applyNumberFormat="1" applyFont="1" applyBorder="1" applyAlignment="1">
      <alignment horizontal="center" vertical="center" wrapText="1"/>
    </xf>
    <xf numFmtId="1" fontId="16" fillId="0" borderId="4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top" wrapText="1"/>
    </xf>
    <xf numFmtId="0" fontId="16" fillId="0" borderId="0" xfId="0" applyNumberFormat="1" applyFont="1" applyAlignment="1">
      <alignment horizontal="left" vertical="center" wrapText="1"/>
    </xf>
    <xf numFmtId="49" fontId="16" fillId="0" borderId="0" xfId="0" applyNumberFormat="1" applyFont="1" applyAlignment="1">
      <alignment horizontal="center" vertical="center" wrapText="1"/>
    </xf>
    <xf numFmtId="1" fontId="16" fillId="0" borderId="0" xfId="0" applyNumberFormat="1" applyFont="1" applyAlignment="1">
      <alignment horizontal="center" vertical="center" wrapText="1"/>
    </xf>
    <xf numFmtId="0" fontId="20" fillId="0" borderId="0" xfId="0" applyNumberFormat="1" applyFont="1" applyAlignment="1">
      <alignment horizontal="left" vertical="center" wrapText="1"/>
    </xf>
    <xf numFmtId="0" fontId="38" fillId="0" borderId="18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 wrapText="1"/>
    </xf>
    <xf numFmtId="0" fontId="39" fillId="0" borderId="0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/>
    <xf numFmtId="1" fontId="41" fillId="0" borderId="0" xfId="0" applyNumberFormat="1" applyFont="1" applyFill="1" applyBorder="1" applyAlignment="1"/>
    <xf numFmtId="0" fontId="2" fillId="0" borderId="19" xfId="0" applyNumberFormat="1" applyFont="1" applyBorder="1" applyAlignment="1">
      <alignment horizontal="center" wrapText="1"/>
    </xf>
    <xf numFmtId="0" fontId="42" fillId="0" borderId="0" xfId="0" applyFont="1" applyFill="1" applyBorder="1" applyAlignment="1"/>
    <xf numFmtId="0" fontId="37" fillId="0" borderId="0" xfId="0" applyNumberFormat="1" applyFont="1" applyAlignment="1">
      <alignment wrapText="1"/>
    </xf>
    <xf numFmtId="0" fontId="37" fillId="0" borderId="0" xfId="0" applyNumberFormat="1" applyFont="1" applyAlignment="1">
      <alignment horizontal="left"/>
    </xf>
    <xf numFmtId="49" fontId="37" fillId="0" borderId="0" xfId="0" applyNumberFormat="1" applyFont="1" applyAlignment="1">
      <alignment wrapText="1"/>
    </xf>
    <xf numFmtId="49" fontId="39" fillId="0" borderId="0" xfId="0" applyNumberFormat="1" applyFont="1" applyAlignment="1">
      <alignment vertical="center" wrapText="1"/>
    </xf>
    <xf numFmtId="0" fontId="37" fillId="0" borderId="0" xfId="0" applyNumberFormat="1" applyFont="1" applyAlignment="1">
      <alignment vertical="center" wrapText="1"/>
    </xf>
    <xf numFmtId="0" fontId="37" fillId="0" borderId="0" xfId="0" applyNumberFormat="1" applyFont="1" applyAlignment="1">
      <alignment horizontal="center" vertical="center" wrapText="1"/>
    </xf>
    <xf numFmtId="49" fontId="39" fillId="0" borderId="0" xfId="0" applyNumberFormat="1" applyFont="1" applyAlignment="1">
      <alignment horizontal="left" vertical="center" wrapText="1"/>
    </xf>
    <xf numFmtId="0" fontId="42" fillId="0" borderId="0" xfId="0" applyFont="1" applyFill="1" applyBorder="1" applyAlignment="1">
      <alignment horizontal="center" vertical="center"/>
    </xf>
    <xf numFmtId="3" fontId="42" fillId="0" borderId="0" xfId="0" applyNumberFormat="1" applyFont="1" applyFill="1" applyBorder="1" applyAlignment="1">
      <alignment horizontal="center" vertical="center"/>
    </xf>
    <xf numFmtId="4" fontId="42" fillId="0" borderId="0" xfId="0" applyNumberFormat="1" applyFont="1" applyFill="1" applyBorder="1" applyAlignment="1">
      <alignment horizontal="center" vertical="center"/>
    </xf>
    <xf numFmtId="164" fontId="38" fillId="0" borderId="18" xfId="0" applyNumberFormat="1" applyFont="1" applyFill="1" applyBorder="1" applyAlignment="1">
      <alignment horizontal="center" vertical="center" wrapText="1"/>
    </xf>
    <xf numFmtId="4" fontId="38" fillId="0" borderId="18" xfId="0" applyNumberFormat="1" applyFont="1" applyFill="1" applyBorder="1" applyAlignment="1">
      <alignment horizontal="center" vertical="center" wrapText="1"/>
    </xf>
    <xf numFmtId="0" fontId="39" fillId="0" borderId="18" xfId="0" applyFont="1" applyFill="1" applyBorder="1" applyAlignment="1">
      <alignment horizontal="center" vertical="center"/>
    </xf>
    <xf numFmtId="0" fontId="7" fillId="0" borderId="4" xfId="0" applyNumberFormat="1" applyFont="1" applyBorder="1" applyAlignment="1">
      <alignment horizontal="center" vertical="center" wrapText="1"/>
    </xf>
    <xf numFmtId="0" fontId="45" fillId="0" borderId="4" xfId="0" applyNumberFormat="1" applyFont="1" applyBorder="1" applyAlignment="1">
      <alignment horizontal="center" vertical="center" wrapText="1"/>
    </xf>
    <xf numFmtId="0" fontId="46" fillId="0" borderId="4" xfId="0" applyNumberFormat="1" applyFont="1" applyBorder="1" applyAlignment="1">
      <alignment horizontal="center" vertical="center" wrapText="1"/>
    </xf>
    <xf numFmtId="14" fontId="46" fillId="0" borderId="4" xfId="0" applyNumberFormat="1" applyFont="1" applyBorder="1" applyAlignment="1">
      <alignment horizontal="center" vertical="center" wrapText="1"/>
    </xf>
    <xf numFmtId="0" fontId="47" fillId="0" borderId="0" xfId="0" applyNumberFormat="1" applyFont="1" applyAlignment="1">
      <alignment horizontal="center" vertical="center" wrapText="1"/>
    </xf>
    <xf numFmtId="49" fontId="46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Fill="1" applyBorder="1" applyAlignment="1">
      <alignment horizontal="center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1" fontId="16" fillId="0" borderId="4" xfId="0" applyNumberFormat="1" applyFont="1" applyFill="1" applyBorder="1" applyAlignment="1">
      <alignment horizontal="center" vertical="center" wrapText="1"/>
    </xf>
    <xf numFmtId="0" fontId="20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Border="1" applyAlignment="1">
      <alignment wrapText="1"/>
    </xf>
    <xf numFmtId="4" fontId="10" fillId="0" borderId="4" xfId="0" applyNumberFormat="1" applyFont="1" applyBorder="1" applyAlignment="1">
      <alignment horizontal="center" vertical="center" wrapText="1"/>
    </xf>
    <xf numFmtId="3" fontId="11" fillId="0" borderId="4" xfId="0" applyNumberFormat="1" applyFont="1" applyFill="1" applyBorder="1" applyAlignment="1">
      <alignment horizontal="center" vertical="center" wrapText="1"/>
    </xf>
    <xf numFmtId="49" fontId="37" fillId="0" borderId="0" xfId="0" applyNumberFormat="1" applyFont="1" applyAlignment="1">
      <alignment horizontal="left" wrapText="1"/>
    </xf>
    <xf numFmtId="0" fontId="39" fillId="0" borderId="0" xfId="0" applyNumberFormat="1" applyFont="1" applyAlignment="1">
      <alignment wrapText="1"/>
    </xf>
    <xf numFmtId="49" fontId="50" fillId="0" borderId="0" xfId="0" applyNumberFormat="1" applyFont="1" applyAlignment="1">
      <alignment horizontal="left"/>
    </xf>
    <xf numFmtId="49" fontId="37" fillId="0" borderId="0" xfId="0" applyNumberFormat="1" applyFont="1" applyAlignment="1">
      <alignment horizontal="left"/>
    </xf>
    <xf numFmtId="3" fontId="37" fillId="0" borderId="0" xfId="0" applyNumberFormat="1" applyFont="1" applyAlignment="1">
      <alignment wrapText="1"/>
    </xf>
    <xf numFmtId="0" fontId="37" fillId="0" borderId="4" xfId="0" applyNumberFormat="1" applyFont="1" applyBorder="1" applyAlignment="1">
      <alignment wrapText="1"/>
    </xf>
    <xf numFmtId="164" fontId="52" fillId="2" borderId="4" xfId="0" applyNumberFormat="1" applyFont="1" applyFill="1" applyBorder="1" applyAlignment="1">
      <alignment horizontal="center" vertical="center" wrapText="1"/>
    </xf>
    <xf numFmtId="4" fontId="52" fillId="2" borderId="4" xfId="0" applyNumberFormat="1" applyFont="1" applyFill="1" applyBorder="1" applyAlignment="1">
      <alignment horizontal="center" vertical="center" wrapText="1"/>
    </xf>
    <xf numFmtId="164" fontId="52" fillId="0" borderId="4" xfId="0" applyNumberFormat="1" applyFont="1" applyBorder="1" applyAlignment="1">
      <alignment horizontal="center" vertical="center" wrapText="1"/>
    </xf>
    <xf numFmtId="4" fontId="53" fillId="0" borderId="4" xfId="0" applyNumberFormat="1" applyFont="1" applyBorder="1" applyAlignment="1">
      <alignment horizontal="center" vertical="center" wrapText="1"/>
    </xf>
    <xf numFmtId="3" fontId="52" fillId="2" borderId="4" xfId="0" applyNumberFormat="1" applyFont="1" applyFill="1" applyBorder="1" applyAlignment="1">
      <alignment horizontal="center" vertical="center" wrapText="1"/>
    </xf>
    <xf numFmtId="4" fontId="52" fillId="0" borderId="4" xfId="0" applyNumberFormat="1" applyFont="1" applyBorder="1" applyAlignment="1">
      <alignment horizontal="center" vertical="center" wrapText="1"/>
    </xf>
    <xf numFmtId="3" fontId="53" fillId="0" borderId="4" xfId="0" applyNumberFormat="1" applyFont="1" applyBorder="1" applyAlignment="1">
      <alignment horizontal="center" vertical="center" wrapText="1"/>
    </xf>
    <xf numFmtId="3" fontId="53" fillId="2" borderId="4" xfId="0" applyNumberFormat="1" applyFont="1" applyFill="1" applyBorder="1" applyAlignment="1">
      <alignment horizontal="center" vertical="center" wrapText="1"/>
    </xf>
    <xf numFmtId="0" fontId="54" fillId="0" borderId="4" xfId="0" applyNumberFormat="1" applyFont="1" applyBorder="1" applyAlignment="1">
      <alignment horizontal="left" vertical="center" wrapText="1"/>
    </xf>
    <xf numFmtId="49" fontId="55" fillId="0" borderId="4" xfId="0" applyNumberFormat="1" applyFont="1" applyBorder="1" applyAlignment="1">
      <alignment horizontal="center" vertical="center" wrapText="1"/>
    </xf>
    <xf numFmtId="49" fontId="48" fillId="0" borderId="4" xfId="0" applyNumberFormat="1" applyFont="1" applyBorder="1" applyAlignment="1">
      <alignment wrapText="1"/>
    </xf>
    <xf numFmtId="49" fontId="56" fillId="0" borderId="4" xfId="0" applyNumberFormat="1" applyFont="1" applyBorder="1" applyAlignment="1">
      <alignment wrapText="1"/>
    </xf>
    <xf numFmtId="49" fontId="56" fillId="0" borderId="4" xfId="0" applyNumberFormat="1" applyFont="1" applyBorder="1" applyAlignment="1"/>
    <xf numFmtId="3" fontId="52" fillId="0" borderId="4" xfId="0" applyNumberFormat="1" applyFont="1" applyBorder="1" applyAlignment="1">
      <alignment horizontal="center" vertical="center" wrapText="1"/>
    </xf>
    <xf numFmtId="0" fontId="57" fillId="0" borderId="4" xfId="0" applyNumberFormat="1" applyFont="1" applyBorder="1" applyAlignment="1">
      <alignment horizontal="left" vertical="center" wrapText="1"/>
    </xf>
    <xf numFmtId="4" fontId="53" fillId="2" borderId="4" xfId="0" applyNumberFormat="1" applyFont="1" applyFill="1" applyBorder="1" applyAlignment="1">
      <alignment horizontal="center" vertical="center" wrapText="1"/>
    </xf>
    <xf numFmtId="0" fontId="58" fillId="0" borderId="0" xfId="0" applyNumberFormat="1" applyFont="1" applyAlignment="1">
      <alignment horizontal="center" vertical="center" wrapText="1"/>
    </xf>
    <xf numFmtId="0" fontId="58" fillId="0" borderId="4" xfId="0" applyNumberFormat="1" applyFont="1" applyBorder="1" applyAlignment="1">
      <alignment horizontal="center" vertical="center" wrapText="1"/>
    </xf>
    <xf numFmtId="0" fontId="59" fillId="0" borderId="4" xfId="0" applyNumberFormat="1" applyFont="1" applyBorder="1" applyAlignment="1">
      <alignment horizontal="center" vertical="center" wrapText="1"/>
    </xf>
    <xf numFmtId="49" fontId="58" fillId="0" borderId="4" xfId="0" applyNumberFormat="1" applyFont="1" applyBorder="1" applyAlignment="1">
      <alignment horizontal="center" vertical="center" wrapText="1"/>
    </xf>
    <xf numFmtId="0" fontId="57" fillId="0" borderId="4" xfId="0" applyNumberFormat="1" applyFont="1" applyBorder="1" applyAlignment="1">
      <alignment horizontal="center" vertical="center" wrapText="1"/>
    </xf>
    <xf numFmtId="0" fontId="49" fillId="0" borderId="0" xfId="0" applyNumberFormat="1" applyFont="1" applyAlignment="1">
      <alignment horizontal="center" vertical="top" wrapText="1"/>
    </xf>
    <xf numFmtId="49" fontId="55" fillId="0" borderId="0" xfId="0" applyNumberFormat="1" applyFont="1" applyAlignment="1">
      <alignment wrapText="1"/>
    </xf>
    <xf numFmtId="0" fontId="50" fillId="0" borderId="0" xfId="0" applyNumberFormat="1" applyFont="1" applyAlignment="1">
      <alignment wrapText="1"/>
    </xf>
    <xf numFmtId="0" fontId="57" fillId="0" borderId="0" xfId="0" applyNumberFormat="1" applyFont="1" applyAlignment="1">
      <alignment horizontal="center" vertical="top" wrapText="1"/>
    </xf>
    <xf numFmtId="0" fontId="37" fillId="0" borderId="0" xfId="0" applyNumberFormat="1" applyFont="1" applyAlignment="1"/>
    <xf numFmtId="0" fontId="40" fillId="0" borderId="0" xfId="0" applyNumberFormat="1" applyFont="1" applyAlignment="1">
      <alignment vertical="top" wrapText="1"/>
    </xf>
    <xf numFmtId="49" fontId="39" fillId="0" borderId="0" xfId="0" applyNumberFormat="1" applyFont="1" applyAlignment="1">
      <alignment wrapText="1"/>
    </xf>
    <xf numFmtId="0" fontId="16" fillId="0" borderId="4" xfId="0" applyNumberFormat="1" applyFont="1" applyFill="1" applyBorder="1" applyAlignment="1">
      <alignment horizontal="left" vertical="top" wrapText="1"/>
    </xf>
    <xf numFmtId="1" fontId="16" fillId="0" borderId="4" xfId="0" applyNumberFormat="1" applyFont="1" applyFill="1" applyBorder="1" applyAlignment="1">
      <alignment horizontal="center" vertical="top" wrapText="1"/>
    </xf>
    <xf numFmtId="0" fontId="31" fillId="0" borderId="4" xfId="0" applyNumberFormat="1" applyFont="1" applyFill="1" applyBorder="1" applyAlignment="1">
      <alignment vertical="top" wrapText="1"/>
    </xf>
    <xf numFmtId="0" fontId="45" fillId="0" borderId="18" xfId="0" applyFont="1" applyFill="1" applyBorder="1" applyAlignment="1">
      <alignment horizontal="center" vertical="center" wrapText="1"/>
    </xf>
    <xf numFmtId="0" fontId="24" fillId="0" borderId="4" xfId="0" applyNumberFormat="1" applyFont="1" applyBorder="1" applyAlignment="1">
      <alignment horizontal="center" vertical="center" wrapText="1"/>
    </xf>
    <xf numFmtId="0" fontId="45" fillId="0" borderId="19" xfId="0" applyNumberFormat="1" applyFont="1" applyBorder="1" applyAlignment="1">
      <alignment horizontal="center" vertical="center" wrapText="1"/>
    </xf>
    <xf numFmtId="0" fontId="45" fillId="0" borderId="17" xfId="0" applyNumberFormat="1" applyFont="1" applyBorder="1" applyAlignment="1">
      <alignment horizontal="center" vertical="center" wrapText="1"/>
    </xf>
    <xf numFmtId="0" fontId="45" fillId="0" borderId="18" xfId="0" applyNumberFormat="1" applyFont="1" applyBorder="1" applyAlignment="1">
      <alignment horizontal="center" vertical="center" wrapText="1"/>
    </xf>
    <xf numFmtId="0" fontId="62" fillId="0" borderId="18" xfId="0" applyNumberFormat="1" applyFont="1" applyBorder="1" applyAlignment="1">
      <alignment horizontal="center" vertical="center" wrapText="1"/>
    </xf>
    <xf numFmtId="0" fontId="21" fillId="0" borderId="17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45" fillId="0" borderId="18" xfId="0" applyFont="1" applyBorder="1" applyAlignment="1">
      <alignment horizontal="center" vertical="center" wrapText="1"/>
    </xf>
    <xf numFmtId="14" fontId="45" fillId="0" borderId="18" xfId="0" applyNumberFormat="1" applyFont="1" applyBorder="1" applyAlignment="1">
      <alignment horizontal="center" vertical="center" wrapText="1"/>
    </xf>
    <xf numFmtId="1" fontId="45" fillId="0" borderId="18" xfId="0" applyNumberFormat="1" applyFont="1" applyBorder="1" applyAlignment="1">
      <alignment horizontal="center" vertical="center" wrapText="1"/>
    </xf>
    <xf numFmtId="1" fontId="45" fillId="0" borderId="18" xfId="0" applyNumberFormat="1" applyFont="1" applyFill="1" applyBorder="1" applyAlignment="1">
      <alignment horizontal="center" vertical="center" wrapText="1"/>
    </xf>
    <xf numFmtId="0" fontId="45" fillId="0" borderId="20" xfId="0" applyFont="1" applyBorder="1" applyAlignment="1">
      <alignment horizontal="center" vertical="center" wrapText="1"/>
    </xf>
    <xf numFmtId="0" fontId="45" fillId="0" borderId="20" xfId="0" applyNumberFormat="1" applyFont="1" applyBorder="1" applyAlignment="1">
      <alignment horizontal="center" vertical="center" wrapText="1"/>
    </xf>
    <xf numFmtId="0" fontId="45" fillId="0" borderId="20" xfId="0" applyFont="1" applyFill="1" applyBorder="1" applyAlignment="1">
      <alignment horizontal="center" vertical="center" wrapText="1"/>
    </xf>
    <xf numFmtId="0" fontId="45" fillId="4" borderId="20" xfId="0" applyFont="1" applyFill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24" fillId="0" borderId="4" xfId="0" applyNumberFormat="1" applyFont="1" applyBorder="1" applyAlignment="1">
      <alignment horizontal="center" vertical="center" wrapText="1"/>
    </xf>
    <xf numFmtId="0" fontId="24" fillId="0" borderId="4" xfId="0" applyNumberFormat="1" applyFont="1" applyBorder="1" applyAlignment="1">
      <alignment horizontal="center" vertical="center" wrapText="1"/>
    </xf>
    <xf numFmtId="0" fontId="21" fillId="0" borderId="4" xfId="0" applyNumberFormat="1" applyFont="1" applyBorder="1" applyAlignment="1">
      <alignment horizontal="center" vertical="center" wrapText="1"/>
    </xf>
    <xf numFmtId="0" fontId="63" fillId="0" borderId="18" xfId="0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62" fillId="0" borderId="4" xfId="0" applyNumberFormat="1" applyFont="1" applyBorder="1" applyAlignment="1">
      <alignment horizontal="center" vertical="center" wrapText="1"/>
    </xf>
    <xf numFmtId="0" fontId="27" fillId="0" borderId="4" xfId="0" applyNumberFormat="1" applyFont="1" applyBorder="1" applyAlignment="1">
      <alignment horizontal="center" vertical="center" wrapText="1"/>
    </xf>
    <xf numFmtId="0" fontId="27" fillId="0" borderId="0" xfId="0" applyNumberFormat="1" applyFont="1" applyAlignment="1">
      <alignment horizontal="center" vertical="center" wrapText="1"/>
    </xf>
    <xf numFmtId="49" fontId="45" fillId="0" borderId="18" xfId="0" applyNumberFormat="1" applyFont="1" applyFill="1" applyBorder="1" applyAlignment="1">
      <alignment horizontal="center" vertical="center" wrapText="1"/>
    </xf>
    <xf numFmtId="49" fontId="45" fillId="0" borderId="17" xfId="0" applyNumberFormat="1" applyFont="1" applyBorder="1" applyAlignment="1">
      <alignment horizontal="center" vertical="center" wrapText="1"/>
    </xf>
    <xf numFmtId="0" fontId="45" fillId="0" borderId="21" xfId="0" applyFont="1" applyFill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5" fillId="0" borderId="12" xfId="0" applyFont="1" applyBorder="1" applyAlignment="1">
      <alignment horizontal="center" vertical="center" wrapText="1"/>
    </xf>
    <xf numFmtId="0" fontId="45" fillId="0" borderId="7" xfId="0" applyFont="1" applyBorder="1" applyAlignment="1">
      <alignment horizontal="center" vertical="center" wrapText="1"/>
    </xf>
    <xf numFmtId="49" fontId="45" fillId="0" borderId="4" xfId="0" applyNumberFormat="1" applyFont="1" applyBorder="1" applyAlignment="1">
      <alignment horizontal="center" vertical="center" wrapText="1"/>
    </xf>
    <xf numFmtId="17" fontId="45" fillId="0" borderId="4" xfId="0" applyNumberFormat="1" applyFont="1" applyBorder="1" applyAlignment="1">
      <alignment horizontal="center" vertical="center" wrapText="1"/>
    </xf>
    <xf numFmtId="0" fontId="45" fillId="0" borderId="22" xfId="0" applyNumberFormat="1" applyFont="1" applyBorder="1" applyAlignment="1">
      <alignment horizontal="center" vertical="center" wrapText="1"/>
    </xf>
    <xf numFmtId="1" fontId="45" fillId="0" borderId="23" xfId="0" applyNumberFormat="1" applyFont="1" applyBorder="1" applyAlignment="1">
      <alignment horizontal="center" vertical="center" wrapText="1"/>
    </xf>
    <xf numFmtId="0" fontId="45" fillId="0" borderId="9" xfId="0" applyNumberFormat="1" applyFont="1" applyBorder="1" applyAlignment="1">
      <alignment horizontal="center" vertical="center" wrapText="1"/>
    </xf>
    <xf numFmtId="49" fontId="45" fillId="0" borderId="23" xfId="0" applyNumberFormat="1" applyFont="1" applyBorder="1" applyAlignment="1">
      <alignment horizontal="center" vertical="center" wrapText="1"/>
    </xf>
    <xf numFmtId="0" fontId="45" fillId="0" borderId="23" xfId="0" applyFont="1" applyFill="1" applyBorder="1" applyAlignment="1">
      <alignment horizontal="center" vertical="center" wrapText="1"/>
    </xf>
    <xf numFmtId="0" fontId="45" fillId="0" borderId="10" xfId="0" applyNumberFormat="1" applyFont="1" applyBorder="1" applyAlignment="1">
      <alignment horizontal="center" vertical="center" wrapText="1"/>
    </xf>
    <xf numFmtId="0" fontId="45" fillId="0" borderId="7" xfId="0" applyNumberFormat="1" applyFont="1" applyBorder="1" applyAlignment="1">
      <alignment horizontal="center" vertical="center" wrapText="1"/>
    </xf>
    <xf numFmtId="0" fontId="45" fillId="0" borderId="24" xfId="0" applyFont="1" applyBorder="1" applyAlignment="1">
      <alignment horizontal="center" vertical="center" wrapText="1"/>
    </xf>
    <xf numFmtId="0" fontId="45" fillId="0" borderId="24" xfId="0" applyFont="1" applyFill="1" applyBorder="1" applyAlignment="1">
      <alignment horizontal="center" vertical="center" wrapText="1"/>
    </xf>
    <xf numFmtId="0" fontId="64" fillId="0" borderId="4" xfId="1" applyNumberFormat="1" applyFont="1" applyBorder="1" applyAlignment="1">
      <alignment horizontal="center" vertical="center" wrapText="1"/>
    </xf>
    <xf numFmtId="0" fontId="45" fillId="0" borderId="20" xfId="2" applyFont="1" applyFill="1" applyBorder="1" applyAlignment="1">
      <alignment horizontal="center" vertical="center" wrapText="1"/>
    </xf>
    <xf numFmtId="0" fontId="64" fillId="0" borderId="20" xfId="1" applyFont="1" applyFill="1" applyBorder="1" applyAlignment="1" applyProtection="1">
      <alignment horizontal="center" vertical="center" wrapText="1"/>
    </xf>
    <xf numFmtId="0" fontId="64" fillId="0" borderId="18" xfId="1" applyNumberFormat="1" applyFont="1" applyBorder="1" applyAlignment="1">
      <alignment horizontal="center" vertical="center" wrapText="1"/>
    </xf>
    <xf numFmtId="0" fontId="64" fillId="0" borderId="17" xfId="1" applyNumberFormat="1" applyFont="1" applyBorder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1" fontId="45" fillId="0" borderId="24" xfId="0" applyNumberFormat="1" applyFont="1" applyBorder="1" applyAlignment="1">
      <alignment horizontal="center" vertical="center" wrapText="1"/>
    </xf>
    <xf numFmtId="0" fontId="45" fillId="0" borderId="0" xfId="0" applyNumberFormat="1" applyFont="1" applyAlignment="1">
      <alignment horizontal="center" vertical="center" wrapText="1"/>
    </xf>
    <xf numFmtId="0" fontId="64" fillId="0" borderId="17" xfId="1" applyNumberFormat="1" applyFont="1" applyBorder="1" applyAlignment="1" applyProtection="1">
      <alignment horizontal="center" vertical="center" wrapText="1"/>
    </xf>
    <xf numFmtId="0" fontId="64" fillId="0" borderId="0" xfId="1" applyNumberFormat="1" applyFont="1" applyAlignment="1" applyProtection="1">
      <alignment horizontal="center" vertical="center" wrapText="1"/>
    </xf>
    <xf numFmtId="0" fontId="64" fillId="0" borderId="0" xfId="1" applyFont="1" applyAlignment="1" applyProtection="1">
      <alignment horizontal="center" vertical="center" wrapText="1"/>
    </xf>
    <xf numFmtId="0" fontId="64" fillId="0" borderId="18" xfId="1" applyFont="1" applyFill="1" applyBorder="1" applyAlignment="1" applyProtection="1">
      <alignment horizontal="center" vertical="center" wrapText="1"/>
    </xf>
    <xf numFmtId="49" fontId="45" fillId="0" borderId="0" xfId="0" applyNumberFormat="1" applyFont="1" applyAlignment="1">
      <alignment horizontal="center" vertical="center" wrapText="1"/>
    </xf>
    <xf numFmtId="0" fontId="64" fillId="0" borderId="4" xfId="1" applyNumberFormat="1" applyFont="1" applyBorder="1" applyAlignment="1" applyProtection="1">
      <alignment horizontal="center" vertical="center" wrapText="1"/>
    </xf>
    <xf numFmtId="49" fontId="62" fillId="0" borderId="4" xfId="0" applyNumberFormat="1" applyFont="1" applyFill="1" applyBorder="1" applyAlignment="1">
      <alignment horizontal="center" vertical="center" wrapText="1"/>
    </xf>
    <xf numFmtId="49" fontId="27" fillId="0" borderId="19" xfId="0" applyNumberFormat="1" applyFont="1" applyFill="1" applyBorder="1" applyAlignment="1">
      <alignment horizontal="center" vertical="center" wrapText="1"/>
    </xf>
    <xf numFmtId="49" fontId="62" fillId="0" borderId="12" xfId="0" applyNumberFormat="1" applyFont="1" applyFill="1" applyBorder="1" applyAlignment="1">
      <alignment horizontal="center" vertical="center" wrapText="1"/>
    </xf>
    <xf numFmtId="49" fontId="27" fillId="0" borderId="18" xfId="0" applyNumberFormat="1" applyFont="1" applyFill="1" applyBorder="1" applyAlignment="1">
      <alignment horizontal="center" vertical="center" wrapText="1"/>
    </xf>
    <xf numFmtId="0" fontId="62" fillId="0" borderId="18" xfId="0" applyNumberFormat="1" applyFont="1" applyFill="1" applyBorder="1" applyAlignment="1">
      <alignment horizontal="center" vertical="center" wrapText="1"/>
    </xf>
    <xf numFmtId="2" fontId="27" fillId="0" borderId="7" xfId="0" applyNumberFormat="1" applyFont="1" applyFill="1" applyBorder="1" applyAlignment="1">
      <alignment horizontal="center" vertical="center" wrapText="1"/>
    </xf>
    <xf numFmtId="49" fontId="62" fillId="0" borderId="12" xfId="0" applyNumberFormat="1" applyFont="1" applyBorder="1" applyAlignment="1">
      <alignment horizontal="center" vertical="center" wrapText="1"/>
    </xf>
    <xf numFmtId="49" fontId="27" fillId="0" borderId="18" xfId="0" applyNumberFormat="1" applyFont="1" applyBorder="1" applyAlignment="1">
      <alignment horizontal="center" vertical="center" wrapText="1"/>
    </xf>
    <xf numFmtId="2" fontId="27" fillId="0" borderId="18" xfId="0" applyNumberFormat="1" applyFont="1" applyFill="1" applyBorder="1" applyAlignment="1">
      <alignment horizontal="center" vertical="center" wrapText="1"/>
    </xf>
    <xf numFmtId="2" fontId="27" fillId="0" borderId="7" xfId="0" applyNumberFormat="1" applyFont="1" applyBorder="1" applyAlignment="1">
      <alignment horizontal="center" vertical="center" wrapText="1"/>
    </xf>
    <xf numFmtId="2" fontId="27" fillId="0" borderId="18" xfId="0" applyNumberFormat="1" applyFont="1" applyBorder="1" applyAlignment="1">
      <alignment horizontal="center" vertical="center" wrapText="1"/>
    </xf>
    <xf numFmtId="49" fontId="27" fillId="0" borderId="17" xfId="0" applyNumberFormat="1" applyFont="1" applyBorder="1" applyAlignment="1">
      <alignment horizontal="center" vertical="center" wrapText="1"/>
    </xf>
    <xf numFmtId="2" fontId="27" fillId="0" borderId="9" xfId="0" applyNumberFormat="1" applyFont="1" applyBorder="1" applyAlignment="1">
      <alignment horizontal="center" vertical="center" wrapText="1"/>
    </xf>
    <xf numFmtId="2" fontId="27" fillId="0" borderId="19" xfId="0" applyNumberFormat="1" applyFont="1" applyFill="1" applyBorder="1" applyAlignment="1">
      <alignment horizontal="center" vertical="center" wrapText="1"/>
    </xf>
    <xf numFmtId="0" fontId="27" fillId="0" borderId="19" xfId="0" applyNumberFormat="1" applyFont="1" applyFill="1" applyBorder="1" applyAlignment="1">
      <alignment horizontal="center" vertical="center" wrapText="1"/>
    </xf>
    <xf numFmtId="2" fontId="27" fillId="0" borderId="4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4" fontId="52" fillId="0" borderId="4" xfId="0" applyNumberFormat="1" applyFont="1" applyFill="1" applyBorder="1" applyAlignment="1">
      <alignment horizontal="center" vertical="center" wrapText="1"/>
    </xf>
    <xf numFmtId="3" fontId="53" fillId="0" borderId="4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/>
    <xf numFmtId="0" fontId="5" fillId="0" borderId="0" xfId="0" applyNumberFormat="1" applyFont="1" applyFill="1" applyAlignment="1">
      <alignment horizontal="center" wrapText="1"/>
    </xf>
    <xf numFmtId="49" fontId="37" fillId="0" borderId="0" xfId="0" applyNumberFormat="1" applyFont="1" applyAlignment="1">
      <alignment vertical="center" wrapText="1"/>
    </xf>
    <xf numFmtId="0" fontId="57" fillId="0" borderId="4" xfId="0" applyNumberFormat="1" applyFont="1" applyBorder="1" applyAlignment="1">
      <alignment horizontal="center" vertical="center" wrapText="1"/>
    </xf>
    <xf numFmtId="0" fontId="57" fillId="0" borderId="17" xfId="0" applyNumberFormat="1" applyFont="1" applyBorder="1" applyAlignment="1">
      <alignment horizontal="center" vertical="center" wrapText="1"/>
    </xf>
    <xf numFmtId="0" fontId="57" fillId="0" borderId="8" xfId="0" applyNumberFormat="1" applyFont="1" applyBorder="1" applyAlignment="1">
      <alignment horizontal="center" vertical="center" wrapText="1"/>
    </xf>
    <xf numFmtId="0" fontId="57" fillId="0" borderId="7" xfId="0" applyNumberFormat="1" applyFont="1" applyBorder="1" applyAlignment="1">
      <alignment horizontal="center" vertical="center" wrapText="1"/>
    </xf>
    <xf numFmtId="0" fontId="39" fillId="0" borderId="0" xfId="0" applyNumberFormat="1" applyFont="1" applyAlignment="1">
      <alignment vertical="center" wrapText="1"/>
    </xf>
    <xf numFmtId="0" fontId="37" fillId="0" borderId="0" xfId="0" applyNumberFormat="1" applyFont="1" applyAlignment="1">
      <alignment horizontal="center" wrapText="1"/>
    </xf>
    <xf numFmtId="0" fontId="40" fillId="0" borderId="0" xfId="0" applyNumberFormat="1" applyFont="1" applyAlignment="1">
      <alignment horizontal="center" vertical="top" wrapText="1"/>
    </xf>
    <xf numFmtId="0" fontId="40" fillId="0" borderId="16" xfId="0" applyNumberFormat="1" applyFont="1" applyBorder="1" applyAlignment="1">
      <alignment horizontal="center" vertical="top" wrapText="1"/>
    </xf>
    <xf numFmtId="0" fontId="57" fillId="0" borderId="0" xfId="0" applyNumberFormat="1" applyFont="1" applyAlignment="1">
      <alignment horizontal="center" vertical="top" wrapText="1"/>
    </xf>
    <xf numFmtId="0" fontId="39" fillId="0" borderId="0" xfId="0" applyNumberFormat="1" applyFont="1" applyAlignment="1">
      <alignment horizontal="left" wrapText="1"/>
    </xf>
    <xf numFmtId="49" fontId="51" fillId="0" borderId="0" xfId="0" applyNumberFormat="1" applyFont="1" applyAlignment="1">
      <alignment horizontal="left" wrapText="1"/>
    </xf>
    <xf numFmtId="49" fontId="37" fillId="0" borderId="0" xfId="0" applyNumberFormat="1" applyFont="1" applyAlignment="1">
      <alignment horizontal="left" wrapText="1"/>
    </xf>
    <xf numFmtId="49" fontId="48" fillId="0" borderId="0" xfId="0" applyNumberFormat="1" applyFont="1" applyAlignment="1">
      <alignment horizontal="left" wrapText="1"/>
    </xf>
    <xf numFmtId="0" fontId="37" fillId="0" borderId="16" xfId="0" applyNumberFormat="1" applyFont="1" applyFill="1" applyBorder="1" applyAlignment="1">
      <alignment horizontal="center"/>
    </xf>
    <xf numFmtId="0" fontId="37" fillId="2" borderId="0" xfId="0" applyNumberFormat="1" applyFont="1" applyFill="1" applyAlignment="1">
      <alignment horizontal="center" wrapText="1"/>
    </xf>
    <xf numFmtId="0" fontId="57" fillId="0" borderId="6" xfId="0" applyNumberFormat="1" applyFont="1" applyBorder="1" applyAlignment="1">
      <alignment horizontal="center" vertical="center" wrapText="1"/>
    </xf>
    <xf numFmtId="0" fontId="49" fillId="0" borderId="0" xfId="0" applyNumberFormat="1" applyFont="1" applyAlignment="1">
      <alignment horizontal="center" vertical="top" wrapText="1"/>
    </xf>
    <xf numFmtId="49" fontId="37" fillId="0" borderId="0" xfId="0" applyNumberFormat="1" applyFont="1" applyAlignment="1">
      <alignment horizontal="left" vertical="center" wrapText="1"/>
    </xf>
    <xf numFmtId="49" fontId="39" fillId="0" borderId="0" xfId="0" applyNumberFormat="1" applyFont="1" applyAlignment="1">
      <alignment vertical="center" wrapText="1"/>
    </xf>
    <xf numFmtId="0" fontId="57" fillId="0" borderId="5" xfId="0" applyNumberFormat="1" applyFont="1" applyBorder="1" applyAlignment="1">
      <alignment horizontal="center" vertical="center" wrapText="1"/>
    </xf>
    <xf numFmtId="0" fontId="57" fillId="0" borderId="9" xfId="0" applyNumberFormat="1" applyFont="1" applyBorder="1" applyAlignment="1">
      <alignment horizontal="center" vertical="center" wrapText="1"/>
    </xf>
    <xf numFmtId="0" fontId="57" fillId="0" borderId="10" xfId="0" applyNumberFormat="1" applyFont="1" applyBorder="1" applyAlignment="1">
      <alignment horizontal="center" vertical="center" wrapText="1"/>
    </xf>
    <xf numFmtId="49" fontId="55" fillId="0" borderId="4" xfId="0" applyNumberFormat="1" applyFont="1" applyBorder="1" applyAlignment="1">
      <alignment horizontal="center" vertical="center" wrapText="1"/>
    </xf>
    <xf numFmtId="49" fontId="55" fillId="0" borderId="8" xfId="0" applyNumberFormat="1" applyFont="1" applyBorder="1" applyAlignment="1">
      <alignment horizontal="center" vertical="center" wrapText="1"/>
    </xf>
    <xf numFmtId="49" fontId="55" fillId="0" borderId="17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center" vertical="center" wrapText="1"/>
    </xf>
    <xf numFmtId="0" fontId="7" fillId="0" borderId="11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wrapText="1"/>
    </xf>
    <xf numFmtId="0" fontId="4" fillId="0" borderId="0" xfId="0" applyNumberFormat="1" applyFont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top" wrapText="1"/>
    </xf>
    <xf numFmtId="0" fontId="4" fillId="0" borderId="2" xfId="0" applyNumberFormat="1" applyFont="1" applyBorder="1" applyAlignment="1">
      <alignment horizontal="center" vertical="top" wrapText="1"/>
    </xf>
    <xf numFmtId="0" fontId="4" fillId="0" borderId="3" xfId="0" applyNumberFormat="1" applyFont="1" applyBorder="1" applyAlignment="1">
      <alignment horizontal="center" vertical="top" wrapText="1"/>
    </xf>
    <xf numFmtId="0" fontId="7" fillId="0" borderId="0" xfId="0" applyNumberFormat="1" applyFont="1" applyAlignment="1">
      <alignment horizontal="center" vertical="top" wrapText="1"/>
    </xf>
    <xf numFmtId="0" fontId="6" fillId="0" borderId="0" xfId="0" applyNumberFormat="1" applyFont="1" applyAlignment="1">
      <alignment horizontal="center" vertical="top" wrapText="1"/>
    </xf>
    <xf numFmtId="49" fontId="2" fillId="0" borderId="0" xfId="0" applyNumberFormat="1" applyFont="1" applyAlignment="1">
      <alignment horizontal="left" wrapText="1"/>
    </xf>
    <xf numFmtId="49" fontId="14" fillId="0" borderId="0" xfId="0" applyNumberFormat="1" applyFont="1" applyAlignment="1">
      <alignment horizontal="left" wrapText="1"/>
    </xf>
    <xf numFmtId="49" fontId="39" fillId="0" borderId="0" xfId="0" applyNumberFormat="1" applyFont="1" applyAlignment="1">
      <alignment horizontal="left" vertical="center" wrapText="1"/>
    </xf>
    <xf numFmtId="0" fontId="11" fillId="0" borderId="12" xfId="0" applyNumberFormat="1" applyFont="1" applyBorder="1" applyAlignment="1">
      <alignment horizontal="center" vertical="center" wrapText="1"/>
    </xf>
    <xf numFmtId="0" fontId="11" fillId="0" borderId="13" xfId="0" applyNumberFormat="1" applyFont="1" applyBorder="1" applyAlignment="1">
      <alignment horizontal="center" vertical="center" wrapText="1"/>
    </xf>
    <xf numFmtId="0" fontId="11" fillId="0" borderId="14" xfId="0" applyNumberFormat="1" applyFont="1" applyBorder="1" applyAlignment="1">
      <alignment horizontal="center" vertical="center" wrapText="1"/>
    </xf>
    <xf numFmtId="0" fontId="11" fillId="0" borderId="9" xfId="0" applyNumberFormat="1" applyFont="1" applyBorder="1" applyAlignment="1">
      <alignment horizontal="center" vertical="center" wrapText="1"/>
    </xf>
    <xf numFmtId="0" fontId="11" fillId="0" borderId="15" xfId="0" applyNumberFormat="1" applyFont="1" applyBorder="1" applyAlignment="1">
      <alignment horizontal="center" vertical="center" wrapText="1"/>
    </xf>
    <xf numFmtId="0" fontId="11" fillId="0" borderId="16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left" wrapText="1"/>
    </xf>
    <xf numFmtId="49" fontId="17" fillId="0" borderId="4" xfId="0" applyNumberFormat="1" applyFont="1" applyBorder="1" applyAlignment="1">
      <alignment horizontal="center" vertical="center" wrapText="1"/>
    </xf>
    <xf numFmtId="49" fontId="17" fillId="0" borderId="8" xfId="0" applyNumberFormat="1" applyFont="1" applyBorder="1" applyAlignment="1">
      <alignment horizontal="center" vertical="center" wrapText="1"/>
    </xf>
    <xf numFmtId="49" fontId="17" fillId="0" borderId="11" xfId="0" applyNumberFormat="1" applyFont="1" applyBorder="1" applyAlignment="1">
      <alignment horizontal="center" vertical="center" wrapText="1"/>
    </xf>
    <xf numFmtId="0" fontId="46" fillId="0" borderId="1" xfId="0" applyNumberFormat="1" applyFont="1" applyBorder="1" applyAlignment="1">
      <alignment horizontal="center" vertical="top"/>
    </xf>
    <xf numFmtId="0" fontId="16" fillId="0" borderId="2" xfId="0" applyNumberFormat="1" applyFont="1" applyBorder="1" applyAlignment="1">
      <alignment horizontal="center" vertical="top"/>
    </xf>
    <xf numFmtId="0" fontId="16" fillId="0" borderId="3" xfId="0" applyNumberFormat="1" applyFont="1" applyBorder="1" applyAlignment="1">
      <alignment horizontal="center" vertical="top"/>
    </xf>
    <xf numFmtId="0" fontId="11" fillId="0" borderId="4" xfId="0" applyNumberFormat="1" applyFont="1" applyBorder="1" applyAlignment="1">
      <alignment horizontal="center" vertical="center" wrapText="1"/>
    </xf>
    <xf numFmtId="0" fontId="11" fillId="0" borderId="6" xfId="0" applyNumberFormat="1" applyFont="1" applyBorder="1" applyAlignment="1">
      <alignment horizontal="center" vertical="center" wrapText="1"/>
    </xf>
    <xf numFmtId="0" fontId="11" fillId="0" borderId="7" xfId="0" applyNumberFormat="1" applyFont="1" applyBorder="1" applyAlignment="1">
      <alignment horizontal="center" vertical="center" wrapText="1"/>
    </xf>
    <xf numFmtId="0" fontId="11" fillId="0" borderId="11" xfId="0" applyNumberFormat="1" applyFont="1" applyBorder="1" applyAlignment="1">
      <alignment horizontal="center" vertical="center" wrapText="1"/>
    </xf>
    <xf numFmtId="0" fontId="11" fillId="0" borderId="8" xfId="0" applyNumberFormat="1" applyFont="1" applyBorder="1" applyAlignment="1">
      <alignment horizontal="center" vertical="center" wrapText="1"/>
    </xf>
    <xf numFmtId="0" fontId="19" fillId="0" borderId="4" xfId="0" applyNumberFormat="1" applyFont="1" applyFill="1" applyBorder="1" applyAlignment="1">
      <alignment horizontal="center" vertical="center" wrapText="1"/>
    </xf>
    <xf numFmtId="0" fontId="19" fillId="0" borderId="8" xfId="0" applyNumberFormat="1" applyFont="1" applyFill="1" applyBorder="1" applyAlignment="1">
      <alignment horizontal="center" vertical="center" wrapText="1"/>
    </xf>
    <xf numFmtId="0" fontId="19" fillId="0" borderId="11" xfId="0" applyNumberFormat="1" applyFont="1" applyFill="1" applyBorder="1" applyAlignment="1">
      <alignment horizontal="center" vertical="center" wrapText="1"/>
    </xf>
    <xf numFmtId="0" fontId="19" fillId="0" borderId="4" xfId="0" applyNumberFormat="1" applyFont="1" applyBorder="1" applyAlignment="1">
      <alignment horizontal="center" vertical="center" wrapText="1"/>
    </xf>
    <xf numFmtId="0" fontId="19" fillId="0" borderId="5" xfId="0" applyNumberFormat="1" applyFont="1" applyBorder="1" applyAlignment="1">
      <alignment horizontal="center" vertical="center" wrapText="1"/>
    </xf>
    <xf numFmtId="0" fontId="19" fillId="0" borderId="9" xfId="0" applyNumberFormat="1" applyFont="1" applyBorder="1" applyAlignment="1">
      <alignment horizontal="center" vertical="center" wrapText="1"/>
    </xf>
    <xf numFmtId="0" fontId="19" fillId="0" borderId="10" xfId="0" applyNumberFormat="1" applyFont="1" applyBorder="1" applyAlignment="1">
      <alignment horizontal="center" vertical="center" wrapText="1"/>
    </xf>
    <xf numFmtId="0" fontId="19" fillId="0" borderId="8" xfId="0" applyNumberFormat="1" applyFont="1" applyBorder="1" applyAlignment="1">
      <alignment horizontal="center" vertical="center" wrapText="1"/>
    </xf>
    <xf numFmtId="0" fontId="19" fillId="0" borderId="11" xfId="0" applyNumberFormat="1" applyFont="1" applyBorder="1" applyAlignment="1">
      <alignment horizontal="center" vertical="center" wrapText="1"/>
    </xf>
    <xf numFmtId="0" fontId="11" fillId="0" borderId="5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center" vertical="center" wrapText="1"/>
    </xf>
    <xf numFmtId="0" fontId="44" fillId="0" borderId="0" xfId="0" applyNumberFormat="1" applyFont="1" applyAlignment="1">
      <alignment horizontal="center" wrapText="1"/>
    </xf>
    <xf numFmtId="0" fontId="23" fillId="0" borderId="0" xfId="0" applyNumberFormat="1" applyFont="1" applyAlignment="1">
      <alignment horizont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4" fillId="0" borderId="4" xfId="0" applyNumberFormat="1" applyFont="1" applyBorder="1" applyAlignment="1">
      <alignment horizontal="center" vertical="center" wrapText="1"/>
    </xf>
    <xf numFmtId="0" fontId="24" fillId="0" borderId="7" xfId="0" applyNumberFormat="1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left" wrapText="1"/>
    </xf>
    <xf numFmtId="0" fontId="38" fillId="0" borderId="18" xfId="0" applyFont="1" applyFill="1" applyBorder="1" applyAlignment="1">
      <alignment horizontal="center" vertical="center" wrapText="1"/>
    </xf>
    <xf numFmtId="0" fontId="39" fillId="0" borderId="18" xfId="0" applyFont="1" applyFill="1" applyBorder="1" applyAlignment="1">
      <alignment horizontal="center" vertical="center" wrapText="1"/>
    </xf>
    <xf numFmtId="1" fontId="38" fillId="0" borderId="18" xfId="0" applyNumberFormat="1" applyFont="1" applyFill="1" applyBorder="1" applyAlignment="1">
      <alignment horizontal="center" vertical="center" wrapText="1"/>
    </xf>
    <xf numFmtId="1" fontId="39" fillId="0" borderId="18" xfId="0" applyNumberFormat="1" applyFont="1" applyFill="1" applyBorder="1" applyAlignment="1"/>
    <xf numFmtId="3" fontId="38" fillId="0" borderId="18" xfId="0" applyNumberFormat="1" applyFont="1" applyFill="1" applyBorder="1" applyAlignment="1">
      <alignment horizontal="center" vertical="center" wrapText="1"/>
    </xf>
    <xf numFmtId="0" fontId="39" fillId="0" borderId="18" xfId="0" applyFont="1" applyFill="1" applyBorder="1" applyAlignment="1"/>
    <xf numFmtId="0" fontId="6" fillId="0" borderId="0" xfId="0" applyNumberFormat="1" applyFont="1" applyAlignment="1">
      <alignment horizontal="left" vertical="top" wrapText="1"/>
    </xf>
    <xf numFmtId="0" fontId="6" fillId="0" borderId="0" xfId="0" applyNumberFormat="1" applyFont="1" applyAlignment="1">
      <alignment horizontal="right" vertical="top" wrapText="1"/>
    </xf>
    <xf numFmtId="0" fontId="7" fillId="0" borderId="1" xfId="0" applyNumberFormat="1" applyFont="1" applyBorder="1" applyAlignment="1">
      <alignment horizontal="center" vertical="top" wrapText="1"/>
    </xf>
    <xf numFmtId="0" fontId="7" fillId="0" borderId="2" xfId="0" applyNumberFormat="1" applyFont="1" applyBorder="1" applyAlignment="1">
      <alignment horizontal="center" vertical="top" wrapText="1"/>
    </xf>
    <xf numFmtId="0" fontId="7" fillId="0" borderId="3" xfId="0" applyNumberFormat="1" applyFont="1" applyBorder="1" applyAlignment="1">
      <alignment horizontal="center" vertical="top" wrapText="1"/>
    </xf>
    <xf numFmtId="0" fontId="26" fillId="0" borderId="0" xfId="0" applyNumberFormat="1" applyFont="1" applyAlignment="1">
      <alignment horizontal="center" vertical="top"/>
    </xf>
    <xf numFmtId="0" fontId="4" fillId="0" borderId="16" xfId="0" applyNumberFormat="1" applyFont="1" applyBorder="1" applyAlignment="1">
      <alignment horizontal="center" vertical="top" wrapText="1"/>
    </xf>
    <xf numFmtId="0" fontId="26" fillId="0" borderId="0" xfId="0" applyNumberFormat="1" applyFont="1" applyAlignment="1">
      <alignment horizontal="center" vertical="top" wrapText="1"/>
    </xf>
    <xf numFmtId="0" fontId="26" fillId="0" borderId="1" xfId="0" applyNumberFormat="1" applyFont="1" applyBorder="1" applyAlignment="1">
      <alignment horizontal="center" vertical="top"/>
    </xf>
    <xf numFmtId="0" fontId="26" fillId="0" borderId="2" xfId="0" applyNumberFormat="1" applyFont="1" applyBorder="1" applyAlignment="1">
      <alignment horizontal="center" vertical="top"/>
    </xf>
    <xf numFmtId="0" fontId="26" fillId="0" borderId="3" xfId="0" applyNumberFormat="1" applyFont="1" applyBorder="1" applyAlignment="1">
      <alignment horizontal="center" vertical="top"/>
    </xf>
    <xf numFmtId="0" fontId="39" fillId="0" borderId="0" xfId="0" applyNumberFormat="1" applyFont="1" applyAlignment="1">
      <alignment horizontal="left" vertical="center" wrapText="1"/>
    </xf>
    <xf numFmtId="0" fontId="16" fillId="0" borderId="16" xfId="0" applyNumberFormat="1" applyFont="1" applyBorder="1" applyAlignment="1">
      <alignment horizontal="center" vertical="center"/>
    </xf>
    <xf numFmtId="0" fontId="37" fillId="0" borderId="0" xfId="0" applyNumberFormat="1" applyFont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top" wrapText="1"/>
    </xf>
    <xf numFmtId="0" fontId="5" fillId="0" borderId="11" xfId="0" applyNumberFormat="1" applyFont="1" applyBorder="1" applyAlignment="1">
      <alignment horizontal="center" vertical="top" wrapText="1"/>
    </xf>
    <xf numFmtId="2" fontId="29" fillId="0" borderId="4" xfId="0" applyNumberFormat="1" applyFont="1" applyBorder="1" applyAlignment="1">
      <alignment horizontal="center" vertical="top" wrapText="1"/>
    </xf>
    <xf numFmtId="2" fontId="29" fillId="0" borderId="7" xfId="0" applyNumberFormat="1" applyFont="1" applyBorder="1" applyAlignment="1">
      <alignment horizontal="center" vertical="top" wrapText="1"/>
    </xf>
    <xf numFmtId="0" fontId="43" fillId="0" borderId="1" xfId="0" applyNumberFormat="1" applyFont="1" applyBorder="1" applyAlignment="1">
      <alignment horizontal="center" vertical="top"/>
    </xf>
    <xf numFmtId="0" fontId="19" fillId="0" borderId="4" xfId="0" applyNumberFormat="1" applyFont="1" applyBorder="1" applyAlignment="1">
      <alignment horizontal="left" vertical="center" wrapText="1"/>
    </xf>
    <xf numFmtId="0" fontId="20" fillId="0" borderId="12" xfId="0" applyNumberFormat="1" applyFont="1" applyBorder="1" applyAlignment="1">
      <alignment horizontal="left" vertical="center" wrapText="1"/>
    </xf>
    <xf numFmtId="0" fontId="22" fillId="0" borderId="4" xfId="0" applyNumberFormat="1" applyFont="1" applyBorder="1" applyAlignment="1">
      <alignment horizontal="left" vertical="center" wrapText="1"/>
    </xf>
  </cellXfs>
  <cellStyles count="3">
    <cellStyle name="Гиперссылка" xfId="1" builtinId="8"/>
    <cellStyle name="Обычный" xfId="0" builtinId="0"/>
    <cellStyle name="Обычный 5" xfId="2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OSN@DSZNKO.ru" TargetMode="External"/><Relationship Id="rId13" Type="http://schemas.openxmlformats.org/officeDocument/2006/relationships/hyperlink" Target="mailto:osnk-sport@yandex.ru" TargetMode="External"/><Relationship Id="rId18" Type="http://schemas.openxmlformats.org/officeDocument/2006/relationships/hyperlink" Target="mailto:osschool33@gmail.com" TargetMode="External"/><Relationship Id="rId26" Type="http://schemas.openxmlformats.org/officeDocument/2006/relationships/hyperlink" Target="mailto:shapka034@mail.ru" TargetMode="External"/><Relationship Id="rId3" Type="http://schemas.openxmlformats.org/officeDocument/2006/relationships/hyperlink" Target="mailto:muzuks@mail.ru" TargetMode="External"/><Relationship Id="rId21" Type="http://schemas.openxmlformats.org/officeDocument/2006/relationships/hyperlink" Target="mailto:osinshcool3@mail.ru" TargetMode="External"/><Relationship Id="rId34" Type="http://schemas.openxmlformats.org/officeDocument/2006/relationships/hyperlink" Target="mailto:ninaivanovna.nedoshivina@yandex.ru" TargetMode="External"/><Relationship Id="rId7" Type="http://schemas.openxmlformats.org/officeDocument/2006/relationships/hyperlink" Target="mailto:gymnasium_36@mail,ru" TargetMode="External"/><Relationship Id="rId12" Type="http://schemas.openxmlformats.org/officeDocument/2006/relationships/hyperlink" Target="mailto:osnk-sport@yandex.ru" TargetMode="External"/><Relationship Id="rId17" Type="http://schemas.openxmlformats.org/officeDocument/2006/relationships/hyperlink" Target="mailto:osinniki-tehnik@yandex.ru" TargetMode="External"/><Relationship Id="rId25" Type="http://schemas.openxmlformats.org/officeDocument/2006/relationships/hyperlink" Target="mailto:mdou35@bk.ru" TargetMode="External"/><Relationship Id="rId33" Type="http://schemas.openxmlformats.org/officeDocument/2006/relationships/hyperlink" Target="mailto:osinniki-cvetlaychok@mail.ru" TargetMode="External"/><Relationship Id="rId2" Type="http://schemas.openxmlformats.org/officeDocument/2006/relationships/hyperlink" Target="mailto:kro_osin@mail.ru" TargetMode="External"/><Relationship Id="rId16" Type="http://schemas.openxmlformats.org/officeDocument/2006/relationships/hyperlink" Target="mailto:ddtosinniki@inbox.ru" TargetMode="External"/><Relationship Id="rId20" Type="http://schemas.openxmlformats.org/officeDocument/2006/relationships/hyperlink" Target="mailto:skola16@mail.ru" TargetMode="External"/><Relationship Id="rId29" Type="http://schemas.openxmlformats.org/officeDocument/2006/relationships/hyperlink" Target="mailto:topolekv27@mail.ru" TargetMode="External"/><Relationship Id="rId1" Type="http://schemas.openxmlformats.org/officeDocument/2006/relationships/hyperlink" Target="mailto:arhiv-osinniki@mail.ru" TargetMode="External"/><Relationship Id="rId6" Type="http://schemas.openxmlformats.org/officeDocument/2006/relationships/hyperlink" Target="mailto:buhg.shckola4@yandex.ru" TargetMode="External"/><Relationship Id="rId11" Type="http://schemas.openxmlformats.org/officeDocument/2006/relationships/hyperlink" Target="mailto:osnk-sport@yandex.ru" TargetMode="External"/><Relationship Id="rId24" Type="http://schemas.openxmlformats.org/officeDocument/2006/relationships/hyperlink" Target="mailto:topolek_36@list.ru" TargetMode="External"/><Relationship Id="rId32" Type="http://schemas.openxmlformats.org/officeDocument/2006/relationships/hyperlink" Target="mailto:dkeysf-13@mail.ru" TargetMode="External"/><Relationship Id="rId5" Type="http://schemas.openxmlformats.org/officeDocument/2006/relationships/hyperlink" Target="mailto:os.school35@mail.ru" TargetMode="External"/><Relationship Id="rId15" Type="http://schemas.openxmlformats.org/officeDocument/2006/relationships/hyperlink" Target="mailto:osindush@yandex.ru" TargetMode="External"/><Relationship Id="rId23" Type="http://schemas.openxmlformats.org/officeDocument/2006/relationships/hyperlink" Target="mailto:mdou39@bk.ru" TargetMode="External"/><Relationship Id="rId28" Type="http://schemas.openxmlformats.org/officeDocument/2006/relationships/hyperlink" Target="mailto:ds-28@bk.ru" TargetMode="External"/><Relationship Id="rId36" Type="http://schemas.openxmlformats.org/officeDocument/2006/relationships/printerSettings" Target="../printerSettings/printerSettings4.bin"/><Relationship Id="rId10" Type="http://schemas.openxmlformats.org/officeDocument/2006/relationships/hyperlink" Target="mailto:osnk-sport@yandex.ru" TargetMode="External"/><Relationship Id="rId19" Type="http://schemas.openxmlformats.org/officeDocument/2006/relationships/hyperlink" Target="mailto:irjkf-ljv@mail.ru" TargetMode="External"/><Relationship Id="rId31" Type="http://schemas.openxmlformats.org/officeDocument/2006/relationships/hyperlink" Target="mailto:osinniki_ivuchka@mail.ru" TargetMode="External"/><Relationship Id="rId4" Type="http://schemas.openxmlformats.org/officeDocument/2006/relationships/hyperlink" Target="mailto:kumi.osinniki@mail.ru" TargetMode="External"/><Relationship Id="rId9" Type="http://schemas.openxmlformats.org/officeDocument/2006/relationships/hyperlink" Target="mailto:cspsd.osin@mail.ru" TargetMode="External"/><Relationship Id="rId14" Type="http://schemas.openxmlformats.org/officeDocument/2006/relationships/hyperlink" Target="mailto:osnk-sport@yandex.ru" TargetMode="External"/><Relationship Id="rId22" Type="http://schemas.openxmlformats.org/officeDocument/2006/relationships/hyperlink" Target="mailto:detskiisad40.podsnezhnik@yandex.ru" TargetMode="External"/><Relationship Id="rId27" Type="http://schemas.openxmlformats.org/officeDocument/2006/relationships/hyperlink" Target="mailto:ds33-rosinka@mail.ru" TargetMode="External"/><Relationship Id="rId30" Type="http://schemas.openxmlformats.org/officeDocument/2006/relationships/hyperlink" Target="mailto:zolotoy_p@mail.ru" TargetMode="External"/><Relationship Id="rId35" Type="http://schemas.openxmlformats.org/officeDocument/2006/relationships/hyperlink" Target="mailto:detskiysad007@uandex.ru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39"/>
  <sheetViews>
    <sheetView zoomScale="140" zoomScaleNormal="140" workbookViewId="0">
      <selection activeCell="Q13" sqref="Q13"/>
    </sheetView>
  </sheetViews>
  <sheetFormatPr defaultColWidth="9" defaultRowHeight="12.75"/>
  <cols>
    <col min="1" max="1" width="6.140625" style="127" customWidth="1"/>
    <col min="2" max="2" width="30.42578125" style="125" customWidth="1"/>
    <col min="3" max="3" width="7" style="125" customWidth="1"/>
    <col min="4" max="4" width="7.85546875" style="125" customWidth="1"/>
    <col min="5" max="5" width="7" style="125" customWidth="1"/>
    <col min="6" max="6" width="8.28515625" style="125" customWidth="1"/>
    <col min="7" max="7" width="7.7109375" style="125" customWidth="1"/>
    <col min="8" max="8" width="5.7109375" style="125" customWidth="1"/>
    <col min="9" max="9" width="8.7109375" style="125" customWidth="1"/>
    <col min="10" max="10" width="7.42578125" style="125" customWidth="1"/>
    <col min="11" max="11" width="6.5703125" style="125" customWidth="1"/>
    <col min="12" max="12" width="5.85546875" style="125" customWidth="1"/>
    <col min="13" max="14" width="6.28515625" style="125" customWidth="1"/>
    <col min="15" max="15" width="7.5703125" style="125" customWidth="1"/>
    <col min="16" max="16" width="8" style="125" customWidth="1"/>
    <col min="17" max="17" width="8.28515625" style="125" customWidth="1"/>
    <col min="18" max="18" width="10" style="125" customWidth="1"/>
    <col min="19" max="19" width="11.140625" style="125" customWidth="1"/>
    <col min="20" max="20" width="9.140625" style="125" customWidth="1"/>
    <col min="21" max="21" width="9.7109375" style="125" customWidth="1"/>
    <col min="22" max="22" width="8.28515625" style="125" customWidth="1"/>
    <col min="23" max="23" width="11.140625" style="125" customWidth="1"/>
    <col min="24" max="24" width="10.42578125" style="125" customWidth="1"/>
    <col min="25" max="26" width="12.85546875" style="125" customWidth="1"/>
    <col min="27" max="27" width="11.85546875" style="125" customWidth="1"/>
    <col min="28" max="28" width="9.28515625" style="125" customWidth="1"/>
    <col min="29" max="29" width="9" style="125" bestFit="1" customWidth="1"/>
    <col min="30" max="16384" width="9" style="125"/>
  </cols>
  <sheetData>
    <row r="1" spans="1:28" ht="12.75" customHeight="1">
      <c r="Z1" s="271" t="s">
        <v>0</v>
      </c>
      <c r="AA1" s="271"/>
    </row>
    <row r="2" spans="1:28" ht="15.75">
      <c r="A2" s="179"/>
      <c r="B2" s="272" t="s">
        <v>338</v>
      </c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</row>
    <row r="3" spans="1:28" s="152" customFormat="1" ht="15.75" customHeight="1">
      <c r="A3" s="184"/>
      <c r="C3" s="183"/>
      <c r="D3" s="183"/>
      <c r="E3" s="183"/>
      <c r="F3" s="183"/>
      <c r="G3" s="183"/>
      <c r="H3" s="183" t="s">
        <v>1</v>
      </c>
      <c r="I3" s="273" t="s">
        <v>291</v>
      </c>
      <c r="J3" s="273"/>
      <c r="K3" s="273"/>
      <c r="L3" s="273"/>
      <c r="M3" s="273"/>
      <c r="N3" s="273"/>
      <c r="O3" s="273"/>
      <c r="P3" s="183"/>
      <c r="Q3" s="183"/>
      <c r="R3" s="183"/>
      <c r="S3" s="183"/>
      <c r="T3" s="183"/>
      <c r="U3" s="183"/>
    </row>
    <row r="4" spans="1:28" ht="15.75" customHeight="1">
      <c r="A4" s="179"/>
      <c r="B4" s="178"/>
      <c r="C4" s="178"/>
      <c r="D4" s="178"/>
      <c r="E4" s="178"/>
      <c r="F4" s="178"/>
      <c r="G4" s="178"/>
      <c r="H4" s="274" t="s">
        <v>2</v>
      </c>
      <c r="I4" s="274"/>
      <c r="J4" s="274"/>
      <c r="K4" s="274"/>
      <c r="L4" s="274"/>
      <c r="M4" s="274"/>
      <c r="N4" s="274"/>
      <c r="O4" s="274"/>
      <c r="P4" s="274"/>
      <c r="Q4" s="178"/>
      <c r="R4" s="178"/>
      <c r="S4" s="178"/>
      <c r="T4" s="178"/>
      <c r="U4" s="178"/>
    </row>
    <row r="5" spans="1:28">
      <c r="B5" s="182" t="s">
        <v>337</v>
      </c>
      <c r="E5" s="279" t="s">
        <v>336</v>
      </c>
      <c r="F5" s="279"/>
      <c r="G5" s="279"/>
      <c r="H5" s="279"/>
      <c r="I5" s="279"/>
      <c r="J5" s="279"/>
      <c r="K5" s="279"/>
      <c r="L5" s="279"/>
      <c r="M5" s="279"/>
      <c r="N5" s="279"/>
      <c r="O5" s="279"/>
    </row>
    <row r="6" spans="1:28" ht="12.75" customHeight="1">
      <c r="E6" s="280" t="s">
        <v>335</v>
      </c>
      <c r="F6" s="280"/>
      <c r="G6" s="280"/>
      <c r="H6" s="280"/>
      <c r="I6" s="280"/>
      <c r="J6" s="280"/>
      <c r="K6" s="280"/>
      <c r="L6" s="280"/>
      <c r="M6" s="280"/>
      <c r="N6" s="280"/>
      <c r="O6" s="280"/>
    </row>
    <row r="7" spans="1:28" ht="15.75" customHeight="1">
      <c r="A7" s="179"/>
      <c r="B7" s="178"/>
      <c r="C7" s="282"/>
      <c r="D7" s="282"/>
      <c r="E7" s="282"/>
      <c r="F7" s="282"/>
      <c r="G7" s="282"/>
      <c r="H7" s="282"/>
      <c r="I7" s="282"/>
      <c r="J7" s="282"/>
      <c r="K7" s="181"/>
      <c r="L7" s="181"/>
      <c r="M7" s="181"/>
      <c r="N7" s="181"/>
      <c r="O7" s="181"/>
      <c r="P7" s="181"/>
      <c r="Q7" s="181"/>
      <c r="R7" s="181"/>
      <c r="S7" s="181"/>
      <c r="T7" s="181"/>
      <c r="U7" s="178"/>
      <c r="V7" s="178"/>
      <c r="W7" s="178"/>
      <c r="X7" s="178"/>
      <c r="Y7" s="178"/>
      <c r="Z7" s="178"/>
      <c r="AA7" s="180" t="s">
        <v>3</v>
      </c>
    </row>
    <row r="8" spans="1:28">
      <c r="A8" s="179"/>
      <c r="B8" s="178"/>
      <c r="C8" s="178"/>
      <c r="D8" s="178"/>
      <c r="E8" s="178"/>
      <c r="F8" s="178"/>
      <c r="G8" s="178"/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8"/>
      <c r="S8" s="178"/>
      <c r="T8" s="178"/>
      <c r="U8" s="178"/>
      <c r="V8" s="178"/>
      <c r="W8" s="178"/>
      <c r="X8" s="178"/>
      <c r="Y8" s="178"/>
      <c r="Z8" s="178"/>
    </row>
    <row r="9" spans="1:28" ht="21.75" customHeight="1">
      <c r="A9" s="288" t="s">
        <v>4</v>
      </c>
      <c r="B9" s="266" t="s">
        <v>5</v>
      </c>
      <c r="C9" s="266" t="s">
        <v>61</v>
      </c>
      <c r="D9" s="285"/>
      <c r="E9" s="266" t="s">
        <v>6</v>
      </c>
      <c r="F9" s="285"/>
      <c r="G9" s="266" t="s">
        <v>7</v>
      </c>
      <c r="H9" s="266" t="s">
        <v>8</v>
      </c>
      <c r="I9" s="281"/>
      <c r="J9" s="281"/>
      <c r="K9" s="281"/>
      <c r="L9" s="281"/>
      <c r="M9" s="281"/>
      <c r="N9" s="269"/>
      <c r="O9" s="266" t="s">
        <v>9</v>
      </c>
      <c r="P9" s="266" t="s">
        <v>334</v>
      </c>
      <c r="Q9" s="281"/>
      <c r="R9" s="281"/>
      <c r="S9" s="281"/>
      <c r="T9" s="281"/>
      <c r="U9" s="281"/>
      <c r="V9" s="269"/>
      <c r="W9" s="266" t="s">
        <v>11</v>
      </c>
      <c r="X9" s="266" t="s">
        <v>12</v>
      </c>
      <c r="Y9" s="266" t="s">
        <v>13</v>
      </c>
      <c r="Z9" s="269"/>
      <c r="AA9" s="266" t="s">
        <v>14</v>
      </c>
      <c r="AB9" s="266" t="s">
        <v>15</v>
      </c>
    </row>
    <row r="10" spans="1:28">
      <c r="A10" s="289"/>
      <c r="B10" s="268"/>
      <c r="C10" s="286"/>
      <c r="D10" s="287"/>
      <c r="E10" s="286"/>
      <c r="F10" s="287"/>
      <c r="G10" s="268"/>
      <c r="H10" s="266" t="s">
        <v>16</v>
      </c>
      <c r="I10" s="266" t="s">
        <v>17</v>
      </c>
      <c r="J10" s="266" t="s">
        <v>18</v>
      </c>
      <c r="K10" s="281"/>
      <c r="L10" s="281"/>
      <c r="M10" s="281"/>
      <c r="N10" s="269"/>
      <c r="O10" s="268"/>
      <c r="P10" s="266" t="s">
        <v>16</v>
      </c>
      <c r="Q10" s="266" t="s">
        <v>17</v>
      </c>
      <c r="R10" s="266" t="s">
        <v>18</v>
      </c>
      <c r="S10" s="281"/>
      <c r="T10" s="281"/>
      <c r="U10" s="281"/>
      <c r="V10" s="269"/>
      <c r="W10" s="268"/>
      <c r="X10" s="268"/>
      <c r="Y10" s="266" t="s">
        <v>3</v>
      </c>
      <c r="Z10" s="266" t="s">
        <v>19</v>
      </c>
      <c r="AA10" s="268"/>
      <c r="AB10" s="268"/>
    </row>
    <row r="11" spans="1:28" ht="101.25" customHeight="1">
      <c r="A11" s="290"/>
      <c r="B11" s="267"/>
      <c r="C11" s="177" t="s">
        <v>16</v>
      </c>
      <c r="D11" s="177" t="s">
        <v>64</v>
      </c>
      <c r="E11" s="177" t="s">
        <v>20</v>
      </c>
      <c r="F11" s="177" t="s">
        <v>21</v>
      </c>
      <c r="G11" s="267"/>
      <c r="H11" s="267"/>
      <c r="I11" s="267"/>
      <c r="J11" s="177" t="s">
        <v>22</v>
      </c>
      <c r="K11" s="177" t="s">
        <v>333</v>
      </c>
      <c r="L11" s="177" t="s">
        <v>24</v>
      </c>
      <c r="M11" s="177" t="s">
        <v>25</v>
      </c>
      <c r="N11" s="177" t="s">
        <v>26</v>
      </c>
      <c r="O11" s="267"/>
      <c r="P11" s="267"/>
      <c r="Q11" s="267"/>
      <c r="R11" s="177" t="s">
        <v>27</v>
      </c>
      <c r="S11" s="177" t="s">
        <v>28</v>
      </c>
      <c r="T11" s="177" t="s">
        <v>29</v>
      </c>
      <c r="U11" s="177" t="s">
        <v>30</v>
      </c>
      <c r="V11" s="177" t="s">
        <v>31</v>
      </c>
      <c r="W11" s="267"/>
      <c r="X11" s="267"/>
      <c r="Y11" s="267"/>
      <c r="Z11" s="267"/>
      <c r="AA11" s="267"/>
      <c r="AB11" s="267"/>
    </row>
    <row r="12" spans="1:28" s="173" customFormat="1" ht="30" customHeight="1">
      <c r="A12" s="176">
        <v>1</v>
      </c>
      <c r="B12" s="175">
        <v>2</v>
      </c>
      <c r="C12" s="175">
        <v>3</v>
      </c>
      <c r="D12" s="175">
        <v>4</v>
      </c>
      <c r="E12" s="175">
        <v>5</v>
      </c>
      <c r="F12" s="175">
        <v>6</v>
      </c>
      <c r="G12" s="175">
        <v>7</v>
      </c>
      <c r="H12" s="175">
        <v>8</v>
      </c>
      <c r="I12" s="175" t="s">
        <v>32</v>
      </c>
      <c r="J12" s="175">
        <v>10</v>
      </c>
      <c r="K12" s="175">
        <v>11</v>
      </c>
      <c r="L12" s="175">
        <v>12</v>
      </c>
      <c r="M12" s="175">
        <v>13</v>
      </c>
      <c r="N12" s="175">
        <v>14</v>
      </c>
      <c r="O12" s="175">
        <v>15</v>
      </c>
      <c r="P12" s="175">
        <v>16</v>
      </c>
      <c r="Q12" s="175" t="s">
        <v>33</v>
      </c>
      <c r="R12" s="175">
        <v>18</v>
      </c>
      <c r="S12" s="175">
        <v>19</v>
      </c>
      <c r="T12" s="175">
        <v>20</v>
      </c>
      <c r="U12" s="175">
        <v>21</v>
      </c>
      <c r="V12" s="175">
        <v>22</v>
      </c>
      <c r="W12" s="175">
        <v>23</v>
      </c>
      <c r="X12" s="175">
        <v>24</v>
      </c>
      <c r="Y12" s="175" t="s">
        <v>34</v>
      </c>
      <c r="Z12" s="175" t="s">
        <v>35</v>
      </c>
      <c r="AA12" s="174">
        <v>27</v>
      </c>
      <c r="AB12" s="174">
        <v>28</v>
      </c>
    </row>
    <row r="13" spans="1:28" ht="21">
      <c r="A13" s="166" t="s">
        <v>36</v>
      </c>
      <c r="B13" s="165" t="s">
        <v>332</v>
      </c>
      <c r="C13" s="164">
        <f>SUM(C14:C18)</f>
        <v>845</v>
      </c>
      <c r="D13" s="164">
        <f>SUM(D14:D18)</f>
        <v>845</v>
      </c>
      <c r="E13" s="164">
        <f>SUM(E14:E18)</f>
        <v>1867</v>
      </c>
      <c r="F13" s="164">
        <f>SUM(F14:F18)</f>
        <v>14</v>
      </c>
      <c r="G13" s="164">
        <f t="shared" ref="G13:G18" si="0">E13/I13</f>
        <v>2.2094674556213016</v>
      </c>
      <c r="H13" s="164">
        <f t="shared" ref="H13:Y13" si="1">SUM(H14:H18)</f>
        <v>845</v>
      </c>
      <c r="I13" s="164">
        <f t="shared" si="1"/>
        <v>845</v>
      </c>
      <c r="J13" s="164">
        <f t="shared" si="1"/>
        <v>490</v>
      </c>
      <c r="K13" s="164">
        <f t="shared" si="1"/>
        <v>2</v>
      </c>
      <c r="L13" s="164">
        <f t="shared" si="1"/>
        <v>194</v>
      </c>
      <c r="M13" s="164">
        <f t="shared" si="1"/>
        <v>0</v>
      </c>
      <c r="N13" s="164">
        <f t="shared" si="1"/>
        <v>159</v>
      </c>
      <c r="O13" s="164">
        <f t="shared" si="1"/>
        <v>25</v>
      </c>
      <c r="P13" s="172">
        <f t="shared" si="1"/>
        <v>869478.43</v>
      </c>
      <c r="Q13" s="172">
        <f t="shared" si="1"/>
        <v>869478.43</v>
      </c>
      <c r="R13" s="172">
        <f t="shared" si="1"/>
        <v>168499.99</v>
      </c>
      <c r="S13" s="172">
        <f t="shared" si="1"/>
        <v>1233.28</v>
      </c>
      <c r="T13" s="172">
        <f t="shared" si="1"/>
        <v>418626.64000000007</v>
      </c>
      <c r="U13" s="172">
        <f t="shared" si="1"/>
        <v>0</v>
      </c>
      <c r="V13" s="172">
        <f t="shared" si="1"/>
        <v>281118.51999999996</v>
      </c>
      <c r="W13" s="172">
        <f t="shared" si="1"/>
        <v>1233.28</v>
      </c>
      <c r="X13" s="172">
        <f t="shared" si="1"/>
        <v>131002.56</v>
      </c>
      <c r="Y13" s="172">
        <f t="shared" si="1"/>
        <v>456124.07000000007</v>
      </c>
      <c r="Z13" s="157">
        <f>100-(X13+W13)/(R13+S13+T13)*100</f>
        <v>77.524668531545601</v>
      </c>
      <c r="AA13" s="164">
        <f>SUM(AA14:AA18)</f>
        <v>2</v>
      </c>
      <c r="AB13" s="164">
        <f>SUM(AB14:AB18)</f>
        <v>31</v>
      </c>
    </row>
    <row r="14" spans="1:28">
      <c r="A14" s="166" t="s">
        <v>37</v>
      </c>
      <c r="B14" s="171" t="s">
        <v>38</v>
      </c>
      <c r="C14" s="164">
        <f t="shared" ref="C14:D18" si="2">H14</f>
        <v>0</v>
      </c>
      <c r="D14" s="164">
        <f t="shared" si="2"/>
        <v>0</v>
      </c>
      <c r="E14" s="163"/>
      <c r="F14" s="163"/>
      <c r="G14" s="164" t="e">
        <f t="shared" si="0"/>
        <v>#DIV/0!</v>
      </c>
      <c r="H14" s="163"/>
      <c r="I14" s="161">
        <f>SUM(J14:N14)</f>
        <v>0</v>
      </c>
      <c r="J14" s="170"/>
      <c r="K14" s="170"/>
      <c r="L14" s="170"/>
      <c r="M14" s="170"/>
      <c r="N14" s="170"/>
      <c r="O14" s="161"/>
      <c r="P14" s="162"/>
      <c r="Q14" s="158">
        <f>SUM(R14:V14)</f>
        <v>0</v>
      </c>
      <c r="R14" s="162"/>
      <c r="S14" s="162"/>
      <c r="T14" s="162"/>
      <c r="U14" s="162"/>
      <c r="V14" s="162"/>
      <c r="W14" s="162"/>
      <c r="X14" s="162"/>
      <c r="Y14" s="158">
        <f>R14+S14+T14-(X14+W14)</f>
        <v>0</v>
      </c>
      <c r="Z14" s="157" t="e">
        <f>100-(X14+W14)/(R14+S14+T14)*100</f>
        <v>#DIV/0!</v>
      </c>
      <c r="AA14" s="156"/>
      <c r="AB14" s="156"/>
    </row>
    <row r="15" spans="1:28">
      <c r="A15" s="166" t="s">
        <v>39</v>
      </c>
      <c r="B15" s="171" t="s">
        <v>40</v>
      </c>
      <c r="C15" s="164">
        <f t="shared" si="2"/>
        <v>842</v>
      </c>
      <c r="D15" s="164">
        <f t="shared" si="2"/>
        <v>842</v>
      </c>
      <c r="E15" s="163">
        <f>72+100+10+4+65+8+122+8+63+3+1411</f>
        <v>1866</v>
      </c>
      <c r="F15" s="163">
        <f>2+10+1+1</f>
        <v>14</v>
      </c>
      <c r="G15" s="164">
        <f t="shared" si="0"/>
        <v>2.2161520190023754</v>
      </c>
      <c r="H15" s="262">
        <v>842</v>
      </c>
      <c r="I15" s="161">
        <f>SUM(J15:N15)</f>
        <v>842</v>
      </c>
      <c r="J15" s="170">
        <f>13+1+4+1+11+4+29+2+10+1+414</f>
        <v>490</v>
      </c>
      <c r="K15" s="170">
        <f>1+1</f>
        <v>2</v>
      </c>
      <c r="L15" s="170">
        <f>16+85+1+15+1+25+50</f>
        <v>193</v>
      </c>
      <c r="M15" s="170"/>
      <c r="N15" s="170">
        <f>5+139+2+2+2+3+4</f>
        <v>157</v>
      </c>
      <c r="O15" s="161">
        <f>7+14+4</f>
        <v>25</v>
      </c>
      <c r="P15" s="261">
        <v>867974.37</v>
      </c>
      <c r="Q15" s="158">
        <f>SUM(R15:V15)</f>
        <v>867974.37</v>
      </c>
      <c r="R15" s="162">
        <f>1715.6+3265.39+3309.1+2212+7804.3+3017+7445.3+146.1+113062.02+1988.18+24535</f>
        <v>168499.99</v>
      </c>
      <c r="S15" s="162">
        <f>150+1083.28</f>
        <v>1233.28</v>
      </c>
      <c r="T15" s="162">
        <f>6286+277282.59+1361+901.4+43.65+130420+2312</f>
        <v>418606.64000000007</v>
      </c>
      <c r="U15" s="162"/>
      <c r="V15" s="162">
        <f>273.3+263525.92+114.54+133.7+15300+287</f>
        <v>279634.45999999996</v>
      </c>
      <c r="W15" s="162">
        <f>150+1083.28</f>
        <v>1233.28</v>
      </c>
      <c r="X15" s="162">
        <f>1289+1358+2657.7+2099+5430.6+2413.1+5544.76+124.07+87907.86+1590.5+19339+1248.97</f>
        <v>131002.56</v>
      </c>
      <c r="Y15" s="158">
        <f>R15+S15+T15-(X15+W15)</f>
        <v>456104.07000000007</v>
      </c>
      <c r="Z15" s="157">
        <f>100-(X15+W15)/(R15+S15+T15)*100</f>
        <v>77.52390450615529</v>
      </c>
      <c r="AA15" s="156">
        <v>2</v>
      </c>
      <c r="AB15" s="156">
        <f>29+1+1</f>
        <v>31</v>
      </c>
    </row>
    <row r="16" spans="1:28">
      <c r="A16" s="166" t="s">
        <v>41</v>
      </c>
      <c r="B16" s="171" t="s">
        <v>42</v>
      </c>
      <c r="C16" s="164">
        <f t="shared" si="2"/>
        <v>3</v>
      </c>
      <c r="D16" s="164">
        <f t="shared" si="2"/>
        <v>3</v>
      </c>
      <c r="E16" s="163">
        <v>1</v>
      </c>
      <c r="F16" s="163">
        <v>0</v>
      </c>
      <c r="G16" s="164">
        <f t="shared" si="0"/>
        <v>0.33333333333333331</v>
      </c>
      <c r="H16" s="163">
        <v>3</v>
      </c>
      <c r="I16" s="161">
        <f>SUM(J16:N16)</f>
        <v>3</v>
      </c>
      <c r="J16" s="170"/>
      <c r="K16" s="170"/>
      <c r="L16" s="170">
        <v>1</v>
      </c>
      <c r="M16" s="170"/>
      <c r="N16" s="170">
        <v>2</v>
      </c>
      <c r="O16" s="161" t="s">
        <v>43</v>
      </c>
      <c r="P16" s="162">
        <v>1504.06</v>
      </c>
      <c r="Q16" s="158">
        <f>SUM(R16:V16)</f>
        <v>1504.06</v>
      </c>
      <c r="R16" s="162"/>
      <c r="S16" s="162"/>
      <c r="T16" s="162">
        <v>20</v>
      </c>
      <c r="U16" s="162"/>
      <c r="V16" s="162">
        <v>1484.06</v>
      </c>
      <c r="W16" s="162"/>
      <c r="X16" s="162"/>
      <c r="Y16" s="158">
        <f>R16+S16+T16-(X16+W16)</f>
        <v>20</v>
      </c>
      <c r="Z16" s="157">
        <f>100-(X16+W16)/(R16+S16+T16)*100</f>
        <v>100</v>
      </c>
      <c r="AA16" s="156"/>
      <c r="AB16" s="156"/>
    </row>
    <row r="17" spans="1:28" ht="22.5">
      <c r="A17" s="166" t="s">
        <v>44</v>
      </c>
      <c r="B17" s="171" t="s">
        <v>45</v>
      </c>
      <c r="C17" s="164">
        <f t="shared" si="2"/>
        <v>0</v>
      </c>
      <c r="D17" s="164">
        <f t="shared" si="2"/>
        <v>0</v>
      </c>
      <c r="E17" s="163"/>
      <c r="F17" s="163"/>
      <c r="G17" s="164" t="e">
        <f t="shared" si="0"/>
        <v>#DIV/0!</v>
      </c>
      <c r="H17" s="163"/>
      <c r="I17" s="161">
        <f>SUM(J17:N17)</f>
        <v>0</v>
      </c>
      <c r="J17" s="170"/>
      <c r="K17" s="170"/>
      <c r="L17" s="170"/>
      <c r="M17" s="170"/>
      <c r="N17" s="170"/>
      <c r="O17" s="161" t="s">
        <v>43</v>
      </c>
      <c r="P17" s="162"/>
      <c r="Q17" s="158">
        <f>SUM(R17:V17)</f>
        <v>0</v>
      </c>
      <c r="R17" s="162"/>
      <c r="S17" s="162"/>
      <c r="T17" s="162"/>
      <c r="U17" s="162"/>
      <c r="V17" s="162"/>
      <c r="W17" s="162"/>
      <c r="X17" s="162"/>
      <c r="Y17" s="158">
        <f>R17+S17+T17-(X17+W17)</f>
        <v>0</v>
      </c>
      <c r="Z17" s="157" t="e">
        <f>100-(X17+W17)/(R17+S17+T17)*100</f>
        <v>#DIV/0!</v>
      </c>
      <c r="AA17" s="156"/>
      <c r="AB17" s="156"/>
    </row>
    <row r="18" spans="1:28">
      <c r="A18" s="166" t="s">
        <v>46</v>
      </c>
      <c r="B18" s="171" t="s">
        <v>47</v>
      </c>
      <c r="C18" s="164">
        <f t="shared" si="2"/>
        <v>0</v>
      </c>
      <c r="D18" s="164">
        <f t="shared" si="2"/>
        <v>0</v>
      </c>
      <c r="E18" s="163"/>
      <c r="F18" s="163"/>
      <c r="G18" s="164" t="e">
        <f t="shared" si="0"/>
        <v>#DIV/0!</v>
      </c>
      <c r="H18" s="163"/>
      <c r="I18" s="161">
        <f>SUM(J18:N18)</f>
        <v>0</v>
      </c>
      <c r="J18" s="170"/>
      <c r="K18" s="170"/>
      <c r="L18" s="170"/>
      <c r="M18" s="170"/>
      <c r="N18" s="170"/>
      <c r="O18" s="161" t="s">
        <v>43</v>
      </c>
      <c r="P18" s="158" t="s">
        <v>48</v>
      </c>
      <c r="Q18" s="158" t="s">
        <v>48</v>
      </c>
      <c r="R18" s="158" t="s">
        <v>48</v>
      </c>
      <c r="S18" s="158" t="s">
        <v>48</v>
      </c>
      <c r="T18" s="158" t="s">
        <v>48</v>
      </c>
      <c r="U18" s="158" t="s">
        <v>48</v>
      </c>
      <c r="V18" s="158" t="s">
        <v>48</v>
      </c>
      <c r="W18" s="158" t="s">
        <v>48</v>
      </c>
      <c r="X18" s="158" t="s">
        <v>48</v>
      </c>
      <c r="Y18" s="158" t="s">
        <v>48</v>
      </c>
      <c r="Z18" s="157" t="s">
        <v>48</v>
      </c>
      <c r="AA18" s="158" t="s">
        <v>48</v>
      </c>
      <c r="AB18" s="157" t="s">
        <v>48</v>
      </c>
    </row>
    <row r="19" spans="1:28" ht="18.75" customHeight="1">
      <c r="A19" s="169" t="s">
        <v>49</v>
      </c>
      <c r="B19" s="168"/>
      <c r="C19" s="167"/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56"/>
      <c r="W19" s="156"/>
      <c r="X19" s="156"/>
      <c r="Y19" s="156"/>
      <c r="Z19" s="156"/>
      <c r="AA19" s="156"/>
      <c r="AB19" s="156"/>
    </row>
    <row r="20" spans="1:28" ht="21.75" customHeight="1">
      <c r="A20" s="166" t="s">
        <v>50</v>
      </c>
      <c r="B20" s="165" t="s">
        <v>51</v>
      </c>
      <c r="C20" s="164">
        <f>H20</f>
        <v>0</v>
      </c>
      <c r="D20" s="164">
        <f>I20</f>
        <v>0</v>
      </c>
      <c r="E20" s="163"/>
      <c r="F20" s="163"/>
      <c r="G20" s="164" t="e">
        <f>E20/I20</f>
        <v>#DIV/0!</v>
      </c>
      <c r="H20" s="163"/>
      <c r="I20" s="161">
        <f>SUM(J20:N20)</f>
        <v>0</v>
      </c>
      <c r="J20" s="163"/>
      <c r="K20" s="163"/>
      <c r="L20" s="163"/>
      <c r="M20" s="160"/>
      <c r="N20" s="162"/>
      <c r="O20" s="161"/>
      <c r="P20" s="160"/>
      <c r="Q20" s="158">
        <f>SUM(R20:V20)</f>
        <v>0</v>
      </c>
      <c r="R20" s="160"/>
      <c r="S20" s="160"/>
      <c r="T20" s="160"/>
      <c r="U20" s="159"/>
      <c r="V20" s="156"/>
      <c r="W20" s="156"/>
      <c r="X20" s="156"/>
      <c r="Y20" s="158">
        <f>R20+S20+T20-(X20+W20)</f>
        <v>0</v>
      </c>
      <c r="Z20" s="157" t="e">
        <f>100-(X20+W20)/(R20+S20+T20)*100</f>
        <v>#DIV/0!</v>
      </c>
      <c r="AA20" s="156"/>
      <c r="AB20" s="156"/>
    </row>
    <row r="21" spans="1:28">
      <c r="J21" s="155"/>
      <c r="K21" s="155"/>
      <c r="L21" s="155"/>
      <c r="M21" s="155"/>
      <c r="N21" s="155"/>
      <c r="O21" s="155"/>
      <c r="P21" s="155"/>
    </row>
    <row r="22" spans="1:28">
      <c r="J22" s="155"/>
      <c r="K22" s="155"/>
      <c r="L22" s="155"/>
      <c r="M22" s="155"/>
      <c r="N22" s="155"/>
      <c r="O22" s="155"/>
      <c r="P22" s="155"/>
    </row>
    <row r="23" spans="1:28">
      <c r="A23" s="278" t="s">
        <v>52</v>
      </c>
      <c r="B23" s="278"/>
      <c r="C23" s="278"/>
      <c r="D23" s="278"/>
      <c r="E23" s="278"/>
      <c r="F23" s="278"/>
      <c r="G23" s="278"/>
      <c r="H23" s="278"/>
      <c r="I23" s="278"/>
      <c r="J23" s="278"/>
      <c r="K23" s="278"/>
      <c r="L23" s="278"/>
      <c r="M23" s="278"/>
      <c r="N23" s="278"/>
      <c r="O23" s="278"/>
      <c r="P23" s="278"/>
      <c r="Q23" s="278"/>
      <c r="R23" s="278"/>
    </row>
    <row r="24" spans="1:28" ht="29.25" customHeight="1">
      <c r="A24" s="277" t="s">
        <v>331</v>
      </c>
      <c r="B24" s="277"/>
      <c r="C24" s="277"/>
      <c r="D24" s="277"/>
      <c r="E24" s="277"/>
      <c r="F24" s="277"/>
      <c r="G24" s="277"/>
      <c r="H24" s="277"/>
      <c r="I24" s="277"/>
      <c r="J24" s="277"/>
      <c r="K24" s="277"/>
      <c r="L24" s="277"/>
      <c r="M24" s="277"/>
      <c r="N24" s="277"/>
      <c r="O24" s="277"/>
      <c r="P24" s="277"/>
      <c r="Q24" s="277"/>
      <c r="R24" s="277"/>
      <c r="S24" s="277"/>
      <c r="T24" s="277"/>
      <c r="U24" s="277"/>
      <c r="V24" s="151"/>
      <c r="W24" s="151"/>
    </row>
    <row r="25" spans="1:28">
      <c r="A25" s="276" t="s">
        <v>330</v>
      </c>
      <c r="B25" s="276"/>
      <c r="C25" s="276"/>
      <c r="D25" s="276"/>
      <c r="E25" s="276"/>
      <c r="F25" s="276"/>
      <c r="G25" s="276"/>
      <c r="H25" s="276"/>
      <c r="I25" s="276"/>
      <c r="J25" s="276"/>
      <c r="K25" s="276"/>
      <c r="L25" s="276"/>
      <c r="M25" s="276"/>
      <c r="N25" s="276"/>
      <c r="O25" s="276"/>
      <c r="P25" s="276"/>
      <c r="Q25" s="276"/>
      <c r="R25" s="151"/>
    </row>
    <row r="26" spans="1:28" s="127" customFormat="1">
      <c r="A26" s="277" t="s">
        <v>53</v>
      </c>
      <c r="B26" s="277"/>
      <c r="C26" s="277"/>
      <c r="D26" s="277"/>
      <c r="E26" s="277"/>
      <c r="F26" s="277"/>
      <c r="G26" s="277"/>
      <c r="H26" s="277"/>
      <c r="I26" s="277"/>
      <c r="J26" s="277"/>
      <c r="K26" s="277"/>
      <c r="L26" s="277"/>
      <c r="M26" s="277"/>
      <c r="N26" s="277"/>
      <c r="O26" s="277"/>
      <c r="P26" s="277"/>
      <c r="Q26" s="277"/>
      <c r="R26" s="151"/>
    </row>
    <row r="27" spans="1:28">
      <c r="A27" s="277" t="s">
        <v>54</v>
      </c>
      <c r="B27" s="277"/>
      <c r="C27" s="277"/>
      <c r="D27" s="277"/>
      <c r="E27" s="277"/>
      <c r="F27" s="277"/>
      <c r="G27" s="277"/>
      <c r="H27" s="277"/>
      <c r="I27" s="277"/>
      <c r="J27" s="277"/>
      <c r="K27" s="277"/>
      <c r="L27" s="277"/>
      <c r="M27" s="277"/>
      <c r="N27" s="277"/>
      <c r="O27" s="277"/>
      <c r="P27" s="277"/>
      <c r="Q27" s="277"/>
    </row>
    <row r="28" spans="1:28">
      <c r="A28" s="277" t="s">
        <v>55</v>
      </c>
      <c r="B28" s="277"/>
      <c r="C28" s="277"/>
      <c r="D28" s="277"/>
      <c r="E28" s="277"/>
      <c r="F28" s="277"/>
      <c r="G28" s="277"/>
      <c r="H28" s="277"/>
      <c r="I28" s="277"/>
      <c r="J28" s="277"/>
      <c r="K28" s="277"/>
      <c r="L28" s="277"/>
      <c r="M28" s="277"/>
      <c r="N28" s="277"/>
      <c r="O28" s="277"/>
      <c r="P28" s="277"/>
      <c r="Q28" s="277"/>
    </row>
    <row r="29" spans="1:28">
      <c r="A29" s="154" t="s">
        <v>329</v>
      </c>
      <c r="B29" s="151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</row>
    <row r="30" spans="1:28">
      <c r="A30" s="277"/>
      <c r="B30" s="277"/>
      <c r="C30" s="277"/>
      <c r="D30" s="277"/>
      <c r="E30" s="277"/>
      <c r="F30" s="277"/>
      <c r="G30" s="277"/>
      <c r="H30" s="277"/>
      <c r="I30" s="277"/>
      <c r="J30" s="277"/>
      <c r="K30" s="277"/>
      <c r="L30" s="277"/>
      <c r="M30" s="277"/>
      <c r="N30" s="277"/>
      <c r="O30" s="277"/>
      <c r="P30" s="277"/>
      <c r="Q30" s="277"/>
      <c r="R30" s="277"/>
      <c r="S30" s="277"/>
      <c r="T30" s="277"/>
      <c r="U30" s="277"/>
      <c r="V30" s="151"/>
      <c r="W30" s="151"/>
    </row>
    <row r="31" spans="1:28" ht="15.75">
      <c r="A31" s="153" t="s">
        <v>56</v>
      </c>
      <c r="C31" s="151"/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2"/>
      <c r="Q31" s="152"/>
      <c r="R31" s="152"/>
      <c r="S31" s="152"/>
      <c r="T31" s="152"/>
      <c r="U31" s="152"/>
      <c r="V31" s="152"/>
      <c r="W31" s="152"/>
      <c r="X31" s="152"/>
      <c r="Y31" s="152"/>
      <c r="Z31" s="152"/>
    </row>
    <row r="32" spans="1:28">
      <c r="A32" s="151"/>
      <c r="B32" s="151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</row>
    <row r="33" spans="1:12" ht="15.75">
      <c r="A33" s="275" t="s">
        <v>285</v>
      </c>
      <c r="B33" s="275"/>
      <c r="C33" s="275"/>
      <c r="D33" s="275"/>
      <c r="E33" s="275"/>
      <c r="F33" s="275"/>
      <c r="G33" s="275"/>
      <c r="H33" s="275"/>
      <c r="I33" s="275"/>
      <c r="J33" s="275"/>
      <c r="K33" s="275"/>
      <c r="L33" s="275"/>
    </row>
    <row r="34" spans="1:12" ht="15.75" customHeight="1">
      <c r="A34" s="284" t="s">
        <v>286</v>
      </c>
      <c r="B34" s="284"/>
      <c r="C34" s="284"/>
      <c r="D34" s="284"/>
      <c r="E34" s="271" t="s">
        <v>57</v>
      </c>
      <c r="F34" s="271"/>
      <c r="G34" s="271"/>
      <c r="H34" s="271"/>
      <c r="I34" s="271"/>
    </row>
    <row r="35" spans="1:12" ht="15.75">
      <c r="A35" s="270" t="s">
        <v>287</v>
      </c>
      <c r="B35" s="270"/>
      <c r="C35" s="270"/>
      <c r="D35" s="270"/>
    </row>
    <row r="36" spans="1:12">
      <c r="A36" s="126"/>
    </row>
    <row r="38" spans="1:12" ht="12.75" customHeight="1">
      <c r="A38" s="283" t="s">
        <v>288</v>
      </c>
      <c r="B38" s="283"/>
    </row>
    <row r="39" spans="1:12">
      <c r="A39" s="283"/>
      <c r="B39" s="283"/>
    </row>
  </sheetData>
  <mergeCells count="40">
    <mergeCell ref="E34:I34"/>
    <mergeCell ref="A38:B39"/>
    <mergeCell ref="A34:D34"/>
    <mergeCell ref="B9:B11"/>
    <mergeCell ref="C9:D10"/>
    <mergeCell ref="E9:F10"/>
    <mergeCell ref="A30:U30"/>
    <mergeCell ref="A28:Q28"/>
    <mergeCell ref="A27:Q27"/>
    <mergeCell ref="A26:Q26"/>
    <mergeCell ref="O9:O11"/>
    <mergeCell ref="P10:P11"/>
    <mergeCell ref="Q10:Q11"/>
    <mergeCell ref="A9:A11"/>
    <mergeCell ref="J10:N10"/>
    <mergeCell ref="R10:V10"/>
    <mergeCell ref="A35:D35"/>
    <mergeCell ref="Z1:AA1"/>
    <mergeCell ref="B2:U2"/>
    <mergeCell ref="I3:O3"/>
    <mergeCell ref="H4:P4"/>
    <mergeCell ref="A33:L33"/>
    <mergeCell ref="A25:Q25"/>
    <mergeCell ref="A24:U24"/>
    <mergeCell ref="A23:R23"/>
    <mergeCell ref="E5:O5"/>
    <mergeCell ref="E6:O6"/>
    <mergeCell ref="P9:V9"/>
    <mergeCell ref="C7:J7"/>
    <mergeCell ref="H9:N9"/>
    <mergeCell ref="G9:G11"/>
    <mergeCell ref="H10:H11"/>
    <mergeCell ref="I10:I11"/>
    <mergeCell ref="AB9:AB11"/>
    <mergeCell ref="AA9:AA11"/>
    <mergeCell ref="Z10:Z11"/>
    <mergeCell ref="W9:W11"/>
    <mergeCell ref="Y10:Y11"/>
    <mergeCell ref="X9:X11"/>
    <mergeCell ref="Y9:Z9"/>
  </mergeCells>
  <pageMargins left="0.19685038924217199" right="0.19685038924217199" top="0.39370077848434398" bottom="0.19685038924217199" header="0.51181101799011197" footer="0.51181101799011197"/>
  <pageSetup paperSize="9" scale="55" fitToHeight="10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23"/>
  <sheetViews>
    <sheetView workbookViewId="0">
      <selection sqref="A1:H22"/>
    </sheetView>
  </sheetViews>
  <sheetFormatPr defaultColWidth="9" defaultRowHeight="12.75"/>
  <cols>
    <col min="1" max="1" width="43.28515625" style="1" customWidth="1"/>
    <col min="2" max="2" width="13.5703125" style="1" customWidth="1"/>
    <col min="3" max="3" width="15.7109375" style="1" customWidth="1"/>
    <col min="4" max="4" width="14.42578125" style="2" customWidth="1"/>
    <col min="5" max="5" width="16.42578125" style="2" customWidth="1"/>
    <col min="6" max="6" width="15.28515625" style="2" customWidth="1"/>
    <col min="7" max="7" width="17.28515625" style="2" customWidth="1"/>
    <col min="8" max="8" width="15" style="2" customWidth="1"/>
    <col min="9" max="9" width="13.28515625" style="2" customWidth="1"/>
    <col min="10" max="10" width="13.42578125" style="2" customWidth="1"/>
    <col min="11" max="11" width="22.42578125" style="2" customWidth="1"/>
    <col min="12" max="12" width="9" style="2" customWidth="1"/>
    <col min="13" max="16384" width="9" style="2"/>
  </cols>
  <sheetData>
    <row r="1" spans="1:12" ht="12.75" customHeight="1">
      <c r="G1" s="80" t="s">
        <v>207</v>
      </c>
    </row>
    <row r="2" spans="1:12" ht="12.75" customHeight="1">
      <c r="J2" s="11"/>
      <c r="K2" s="11"/>
    </row>
    <row r="3" spans="1:12" ht="15.75" customHeight="1">
      <c r="A3" s="303" t="s">
        <v>208</v>
      </c>
      <c r="B3" s="303"/>
      <c r="C3" s="303"/>
      <c r="D3" s="303"/>
      <c r="E3" s="303"/>
      <c r="F3" s="303"/>
      <c r="G3" s="303"/>
      <c r="H3" s="81"/>
      <c r="I3" s="81"/>
      <c r="J3" s="81"/>
    </row>
    <row r="4" spans="1:12" s="38" customFormat="1" ht="15.75">
      <c r="A4" s="39" t="s">
        <v>188</v>
      </c>
      <c r="B4" s="304" t="s">
        <v>280</v>
      </c>
      <c r="C4" s="305"/>
      <c r="D4" s="305"/>
      <c r="E4" s="305"/>
      <c r="F4" s="306"/>
      <c r="G4" s="82"/>
      <c r="H4" s="82"/>
      <c r="I4" s="82"/>
      <c r="J4" s="82"/>
    </row>
    <row r="5" spans="1:12" s="38" customFormat="1" ht="15" customHeight="1">
      <c r="D5" s="10" t="s">
        <v>189</v>
      </c>
      <c r="E5" s="83"/>
      <c r="F5" s="83"/>
      <c r="G5" s="83"/>
      <c r="H5" s="83"/>
      <c r="I5" s="83"/>
      <c r="J5" s="83"/>
      <c r="K5" s="83"/>
    </row>
    <row r="6" spans="1:12" s="38" customFormat="1" ht="15" customHeight="1">
      <c r="D6" s="10"/>
      <c r="E6" s="10"/>
      <c r="F6" s="10"/>
      <c r="G6" s="10"/>
    </row>
    <row r="7" spans="1:12" s="38" customFormat="1" ht="48" customHeight="1">
      <c r="A7" s="369" t="s">
        <v>209</v>
      </c>
      <c r="B7" s="371" t="s">
        <v>210</v>
      </c>
      <c r="C7" s="372"/>
      <c r="D7" s="371" t="s">
        <v>211</v>
      </c>
      <c r="E7" s="372"/>
      <c r="F7" s="371" t="s">
        <v>212</v>
      </c>
      <c r="G7" s="372"/>
    </row>
    <row r="8" spans="1:12" ht="75.75" customHeight="1">
      <c r="A8" s="370"/>
      <c r="B8" s="84" t="s">
        <v>95</v>
      </c>
      <c r="C8" s="84" t="s">
        <v>213</v>
      </c>
      <c r="D8" s="84" t="s">
        <v>95</v>
      </c>
      <c r="E8" s="84" t="s">
        <v>214</v>
      </c>
      <c r="F8" s="84" t="s">
        <v>95</v>
      </c>
      <c r="G8" s="84" t="s">
        <v>215</v>
      </c>
      <c r="H8" s="91"/>
      <c r="I8" s="91"/>
      <c r="J8" s="91"/>
      <c r="K8" s="91"/>
    </row>
    <row r="9" spans="1:12">
      <c r="A9" s="96" t="s">
        <v>36</v>
      </c>
      <c r="B9" s="96" t="s">
        <v>50</v>
      </c>
      <c r="C9" s="96" t="s">
        <v>97</v>
      </c>
      <c r="D9" s="96" t="s">
        <v>98</v>
      </c>
      <c r="E9" s="96" t="s">
        <v>99</v>
      </c>
      <c r="F9" s="96" t="s">
        <v>216</v>
      </c>
      <c r="G9" s="96" t="s">
        <v>217</v>
      </c>
      <c r="H9" s="93"/>
      <c r="I9" s="93"/>
      <c r="J9" s="93"/>
      <c r="K9" s="93"/>
    </row>
    <row r="10" spans="1:12" ht="48.75" customHeight="1">
      <c r="A10" s="97" t="s">
        <v>218</v>
      </c>
      <c r="B10" s="209" t="s">
        <v>736</v>
      </c>
      <c r="C10" s="209" t="s">
        <v>737</v>
      </c>
      <c r="D10" s="204">
        <v>180</v>
      </c>
      <c r="E10" s="204">
        <v>10313.4</v>
      </c>
      <c r="F10" s="204"/>
      <c r="G10" s="204"/>
      <c r="H10" s="93"/>
      <c r="I10" s="93"/>
      <c r="J10" s="93"/>
      <c r="K10" s="93"/>
    </row>
    <row r="11" spans="1:12" ht="31.5">
      <c r="A11" s="97" t="s">
        <v>219</v>
      </c>
      <c r="B11" s="209" t="s">
        <v>738</v>
      </c>
      <c r="C11" s="209" t="s">
        <v>739</v>
      </c>
      <c r="D11" s="138">
        <v>75</v>
      </c>
      <c r="E11" s="138">
        <v>2285.9</v>
      </c>
      <c r="F11" s="22"/>
      <c r="G11" s="22"/>
      <c r="H11" s="93"/>
      <c r="I11" s="93"/>
      <c r="J11" s="93"/>
      <c r="K11" s="93"/>
    </row>
    <row r="12" spans="1:12" ht="99.75" customHeight="1">
      <c r="A12" s="97" t="s">
        <v>220</v>
      </c>
      <c r="B12" s="209" t="s">
        <v>740</v>
      </c>
      <c r="C12" s="209" t="s">
        <v>741</v>
      </c>
      <c r="D12" s="138">
        <v>53</v>
      </c>
      <c r="E12" s="138">
        <v>33656.86</v>
      </c>
      <c r="F12" s="22">
        <v>80</v>
      </c>
      <c r="G12" s="22">
        <v>8975</v>
      </c>
      <c r="H12" s="93"/>
      <c r="I12" s="93"/>
      <c r="J12" s="93"/>
      <c r="K12" s="93"/>
    </row>
    <row r="13" spans="1:12">
      <c r="C13" s="60"/>
    </row>
    <row r="14" spans="1:12">
      <c r="C14" s="60"/>
    </row>
    <row r="15" spans="1:12" ht="12" customHeight="1"/>
    <row r="16" spans="1:12" ht="15.75" customHeight="1">
      <c r="A16" s="366" t="s">
        <v>285</v>
      </c>
      <c r="B16" s="366"/>
      <c r="C16" s="366"/>
      <c r="D16" s="366"/>
      <c r="E16" s="366"/>
      <c r="F16" s="366"/>
      <c r="G16" s="366"/>
      <c r="H16" s="366"/>
      <c r="I16" s="152"/>
      <c r="J16" s="152"/>
      <c r="K16" s="152"/>
      <c r="L16" s="152"/>
    </row>
    <row r="17" spans="1:12" ht="15.75" customHeight="1">
      <c r="A17" s="131" t="s">
        <v>286</v>
      </c>
      <c r="B17" s="368" t="s">
        <v>57</v>
      </c>
      <c r="C17" s="368"/>
      <c r="D17" s="368"/>
      <c r="E17" s="368"/>
      <c r="F17" s="125"/>
      <c r="G17" s="125"/>
      <c r="H17" s="125"/>
      <c r="I17" s="125"/>
      <c r="J17" s="125"/>
      <c r="K17" s="125"/>
      <c r="L17" s="125"/>
    </row>
    <row r="18" spans="1:12" ht="15.75">
      <c r="A18" s="270" t="s">
        <v>287</v>
      </c>
      <c r="B18" s="270"/>
      <c r="C18" s="270"/>
      <c r="D18" s="270"/>
      <c r="E18" s="125"/>
      <c r="F18" s="125"/>
      <c r="G18" s="125"/>
      <c r="H18" s="125"/>
      <c r="I18" s="125"/>
      <c r="J18" s="125"/>
      <c r="K18" s="125"/>
      <c r="L18" s="125"/>
    </row>
    <row r="19" spans="1:12">
      <c r="A19" s="126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</row>
    <row r="20" spans="1:12">
      <c r="A20" s="127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</row>
    <row r="21" spans="1:12">
      <c r="A21" s="283" t="s">
        <v>288</v>
      </c>
      <c r="B21" s="283"/>
      <c r="C21" s="125"/>
      <c r="D21" s="125"/>
      <c r="E21" s="125"/>
      <c r="F21" s="125"/>
      <c r="G21" s="125"/>
      <c r="H21" s="125"/>
      <c r="I21" s="125"/>
      <c r="J21" s="125"/>
      <c r="K21" s="125"/>
      <c r="L21" s="125"/>
    </row>
    <row r="22" spans="1:12">
      <c r="A22" s="283"/>
      <c r="B22" s="283"/>
      <c r="C22" s="125"/>
      <c r="D22" s="125"/>
      <c r="E22" s="125"/>
      <c r="F22" s="125"/>
      <c r="G22" s="125"/>
      <c r="H22" s="125"/>
      <c r="I22" s="125"/>
      <c r="J22" s="125"/>
      <c r="K22" s="125"/>
      <c r="L22" s="125"/>
    </row>
    <row r="23" spans="1:12">
      <c r="A23" s="127"/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</row>
  </sheetData>
  <mergeCells count="10">
    <mergeCell ref="A18:D18"/>
    <mergeCell ref="A21:B22"/>
    <mergeCell ref="B17:E17"/>
    <mergeCell ref="A3:G3"/>
    <mergeCell ref="B4:F4"/>
    <mergeCell ref="A7:A8"/>
    <mergeCell ref="B7:C7"/>
    <mergeCell ref="D7:E7"/>
    <mergeCell ref="F7:G7"/>
    <mergeCell ref="A16:H16"/>
  </mergeCells>
  <pageMargins left="0.70866137742996205" right="0.70866137742996205" top="0.74803149700164795" bottom="0.74803149700164795" header="0.31496062874794001" footer="0.31496062874794001"/>
  <pageSetup paperSize="9"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42"/>
  <sheetViews>
    <sheetView topLeftCell="A25" workbookViewId="0">
      <selection activeCell="D30" sqref="D30"/>
    </sheetView>
  </sheetViews>
  <sheetFormatPr defaultColWidth="9" defaultRowHeight="12.75"/>
  <cols>
    <col min="1" max="1" width="6.85546875" style="98" customWidth="1"/>
    <col min="2" max="2" width="35" style="98" customWidth="1"/>
    <col min="3" max="4" width="20.28515625" style="99" customWidth="1"/>
    <col min="5" max="5" width="28.5703125" style="99" customWidth="1"/>
    <col min="6" max="6" width="15" style="99" customWidth="1"/>
    <col min="7" max="7" width="9" style="99" customWidth="1"/>
    <col min="8" max="16384" width="9" style="99"/>
  </cols>
  <sheetData>
    <row r="1" spans="1:6">
      <c r="E1" s="100" t="s">
        <v>221</v>
      </c>
    </row>
    <row r="3" spans="1:6" ht="15.75">
      <c r="A3" s="101"/>
      <c r="B3" s="303" t="s">
        <v>222</v>
      </c>
      <c r="C3" s="303"/>
      <c r="D3" s="303"/>
      <c r="E3" s="303"/>
      <c r="F3" s="81"/>
    </row>
    <row r="4" spans="1:6" s="38" customFormat="1" ht="15.75">
      <c r="A4" s="39" t="s">
        <v>188</v>
      </c>
      <c r="B4" s="373" t="s">
        <v>280</v>
      </c>
      <c r="C4" s="364"/>
      <c r="D4" s="364"/>
      <c r="E4" s="365"/>
      <c r="F4" s="82"/>
    </row>
    <row r="5" spans="1:6" s="38" customFormat="1" ht="15">
      <c r="C5" s="10" t="s">
        <v>189</v>
      </c>
      <c r="D5" s="10"/>
      <c r="E5" s="83"/>
      <c r="F5" s="83"/>
    </row>
    <row r="6" spans="1:6" s="38" customFormat="1" ht="15">
      <c r="C6" s="10"/>
      <c r="D6" s="10"/>
      <c r="E6" s="10"/>
    </row>
    <row r="8" spans="1:6" ht="15.75">
      <c r="A8" s="84" t="s">
        <v>70</v>
      </c>
      <c r="B8" s="84" t="s">
        <v>223</v>
      </c>
      <c r="C8" s="84" t="s">
        <v>224</v>
      </c>
      <c r="D8" s="84"/>
      <c r="E8" s="84" t="s">
        <v>174</v>
      </c>
    </row>
    <row r="9" spans="1:6" ht="105">
      <c r="A9" s="102" t="s">
        <v>36</v>
      </c>
      <c r="B9" s="103" t="s">
        <v>225</v>
      </c>
      <c r="C9" s="104" t="s">
        <v>226</v>
      </c>
      <c r="D9" s="104">
        <f>3+3+1+1+1+1+1+1+20</f>
        <v>32</v>
      </c>
      <c r="E9" s="105" t="s">
        <v>227</v>
      </c>
    </row>
    <row r="10" spans="1:6" ht="63">
      <c r="A10" s="102" t="s">
        <v>50</v>
      </c>
      <c r="B10" s="103" t="s">
        <v>228</v>
      </c>
      <c r="C10" s="104" t="s">
        <v>226</v>
      </c>
      <c r="D10" s="104">
        <f>5+11+1+1+1+1+1+1+1+1+5+23</f>
        <v>52</v>
      </c>
      <c r="E10" s="106" t="s">
        <v>229</v>
      </c>
    </row>
    <row r="11" spans="1:6" ht="105">
      <c r="A11" s="102" t="s">
        <v>97</v>
      </c>
      <c r="B11" s="107" t="s">
        <v>230</v>
      </c>
      <c r="C11" s="104" t="s">
        <v>226</v>
      </c>
      <c r="D11" s="104">
        <v>5</v>
      </c>
      <c r="E11" s="105" t="s">
        <v>227</v>
      </c>
    </row>
    <row r="12" spans="1:6" ht="60">
      <c r="A12" s="102" t="s">
        <v>98</v>
      </c>
      <c r="B12" s="107" t="s">
        <v>231</v>
      </c>
      <c r="C12" s="104" t="s">
        <v>226</v>
      </c>
      <c r="D12" s="104">
        <v>9</v>
      </c>
      <c r="E12" s="105" t="s">
        <v>232</v>
      </c>
    </row>
    <row r="13" spans="1:6" ht="90">
      <c r="A13" s="102" t="s">
        <v>99</v>
      </c>
      <c r="B13" s="108" t="s">
        <v>233</v>
      </c>
      <c r="C13" s="104" t="s">
        <v>226</v>
      </c>
      <c r="D13" s="104">
        <f>6+2+2+3+1+1+1+3+19</f>
        <v>38</v>
      </c>
      <c r="E13" s="103" t="s">
        <v>227</v>
      </c>
    </row>
    <row r="14" spans="1:6" ht="75">
      <c r="A14" s="102" t="s">
        <v>216</v>
      </c>
      <c r="B14" s="108" t="s">
        <v>234</v>
      </c>
      <c r="C14" s="109" t="s">
        <v>226</v>
      </c>
      <c r="D14" s="109">
        <f>3+3+3+3+3+4+3+3+5+5+5+5+7+3+15+72</f>
        <v>142</v>
      </c>
      <c r="E14" s="103" t="s">
        <v>235</v>
      </c>
    </row>
    <row r="15" spans="1:6" ht="75">
      <c r="A15" s="102" t="s">
        <v>217</v>
      </c>
      <c r="B15" s="108" t="s">
        <v>236</v>
      </c>
      <c r="C15" s="104" t="s">
        <v>237</v>
      </c>
      <c r="D15" s="104">
        <v>0</v>
      </c>
      <c r="E15" s="103" t="s">
        <v>238</v>
      </c>
    </row>
    <row r="16" spans="1:6" ht="45">
      <c r="A16" s="102" t="s">
        <v>239</v>
      </c>
      <c r="B16" s="108" t="s">
        <v>240</v>
      </c>
      <c r="C16" s="109" t="s">
        <v>3</v>
      </c>
      <c r="D16" s="109">
        <v>0</v>
      </c>
      <c r="E16" s="103" t="s">
        <v>241</v>
      </c>
    </row>
    <row r="17" spans="1:5" ht="60">
      <c r="A17" s="102" t="s">
        <v>242</v>
      </c>
      <c r="B17" s="108" t="s">
        <v>243</v>
      </c>
      <c r="C17" s="104" t="s">
        <v>237</v>
      </c>
      <c r="D17" s="104">
        <v>0</v>
      </c>
      <c r="E17" s="73"/>
    </row>
    <row r="18" spans="1:5" ht="60">
      <c r="A18" s="102" t="s">
        <v>244</v>
      </c>
      <c r="B18" s="108" t="s">
        <v>245</v>
      </c>
      <c r="C18" s="110" t="s">
        <v>3</v>
      </c>
      <c r="D18" s="143" t="s">
        <v>328</v>
      </c>
      <c r="E18" s="103" t="s">
        <v>246</v>
      </c>
    </row>
    <row r="19" spans="1:5" ht="90">
      <c r="A19" s="102" t="s">
        <v>247</v>
      </c>
      <c r="B19" s="108" t="s">
        <v>248</v>
      </c>
      <c r="C19" s="104" t="s">
        <v>226</v>
      </c>
      <c r="D19" s="104">
        <f>1+1+1+17</f>
        <v>20</v>
      </c>
      <c r="E19" s="105" t="s">
        <v>249</v>
      </c>
    </row>
    <row r="20" spans="1:5" ht="60">
      <c r="A20" s="102" t="s">
        <v>250</v>
      </c>
      <c r="B20" s="108" t="s">
        <v>251</v>
      </c>
      <c r="C20" s="104" t="s">
        <v>226</v>
      </c>
      <c r="D20" s="104">
        <f>5+1+11+1+1+1+1+1+1+2+1+5+24</f>
        <v>55</v>
      </c>
      <c r="E20" s="105" t="s">
        <v>252</v>
      </c>
    </row>
    <row r="21" spans="1:5" ht="75">
      <c r="A21" s="144" t="s">
        <v>253</v>
      </c>
      <c r="B21" s="185" t="s">
        <v>254</v>
      </c>
      <c r="C21" s="186" t="s">
        <v>226</v>
      </c>
      <c r="D21" s="186">
        <v>0</v>
      </c>
      <c r="E21" s="187" t="s">
        <v>255</v>
      </c>
    </row>
    <row r="22" spans="1:5" ht="60">
      <c r="A22" s="102" t="s">
        <v>256</v>
      </c>
      <c r="B22" s="103" t="s">
        <v>257</v>
      </c>
      <c r="C22" s="104" t="s">
        <v>226</v>
      </c>
      <c r="D22" s="104">
        <v>1</v>
      </c>
      <c r="E22" s="105" t="s">
        <v>258</v>
      </c>
    </row>
    <row r="23" spans="1:5" ht="90">
      <c r="A23" s="102" t="s">
        <v>259</v>
      </c>
      <c r="B23" s="108" t="s">
        <v>260</v>
      </c>
      <c r="C23" s="111" t="s">
        <v>237</v>
      </c>
      <c r="D23" s="112">
        <v>1</v>
      </c>
      <c r="E23" s="112" t="s">
        <v>261</v>
      </c>
    </row>
    <row r="24" spans="1:5" ht="45">
      <c r="A24" s="102" t="s">
        <v>262</v>
      </c>
      <c r="B24" s="108" t="s">
        <v>263</v>
      </c>
      <c r="C24" s="111" t="s">
        <v>237</v>
      </c>
      <c r="D24" s="112">
        <v>0</v>
      </c>
      <c r="E24" s="112"/>
    </row>
    <row r="25" spans="1:5" ht="30">
      <c r="A25" s="102" t="s">
        <v>264</v>
      </c>
      <c r="B25" s="108" t="s">
        <v>265</v>
      </c>
      <c r="C25" s="111" t="s">
        <v>237</v>
      </c>
      <c r="D25" s="112">
        <v>0</v>
      </c>
      <c r="E25" s="112"/>
    </row>
    <row r="26" spans="1:5" ht="45">
      <c r="A26" s="102" t="s">
        <v>266</v>
      </c>
      <c r="B26" s="108" t="s">
        <v>267</v>
      </c>
      <c r="C26" s="111" t="s">
        <v>237</v>
      </c>
      <c r="D26" s="112">
        <v>0</v>
      </c>
      <c r="E26" s="112"/>
    </row>
    <row r="27" spans="1:5" ht="75">
      <c r="A27" s="144" t="s">
        <v>268</v>
      </c>
      <c r="B27" s="145" t="s">
        <v>269</v>
      </c>
      <c r="C27" s="260" t="s">
        <v>237</v>
      </c>
      <c r="D27" s="146">
        <v>195</v>
      </c>
      <c r="E27" s="146"/>
    </row>
    <row r="28" spans="1:5" ht="75">
      <c r="A28" s="102" t="s">
        <v>270</v>
      </c>
      <c r="B28" s="108" t="s">
        <v>271</v>
      </c>
      <c r="C28" s="111" t="s">
        <v>237</v>
      </c>
      <c r="D28" s="112">
        <v>0</v>
      </c>
      <c r="E28" s="112"/>
    </row>
    <row r="29" spans="1:5" ht="60">
      <c r="A29" s="102" t="s">
        <v>272</v>
      </c>
      <c r="B29" s="108" t="s">
        <v>273</v>
      </c>
      <c r="C29" s="111" t="s">
        <v>237</v>
      </c>
      <c r="D29" s="112">
        <v>0</v>
      </c>
      <c r="E29" s="55" t="s">
        <v>261</v>
      </c>
    </row>
    <row r="30" spans="1:5" ht="30">
      <c r="A30" s="144" t="s">
        <v>274</v>
      </c>
      <c r="B30" s="145" t="s">
        <v>275</v>
      </c>
      <c r="C30" s="146" t="s">
        <v>237</v>
      </c>
      <c r="D30" s="146">
        <f>5+66+36+235+76+80+6+16+9+5+53+15+59+25+583</f>
        <v>1269</v>
      </c>
      <c r="E30" s="147"/>
    </row>
    <row r="31" spans="1:5" ht="45">
      <c r="A31" s="144" t="s">
        <v>276</v>
      </c>
      <c r="B31" s="145" t="s">
        <v>277</v>
      </c>
      <c r="C31" s="146" t="s">
        <v>237</v>
      </c>
      <c r="D31" s="146">
        <f>15+30+36+4+2+2+2+8+20+2+16</f>
        <v>137</v>
      </c>
      <c r="E31" s="147"/>
    </row>
    <row r="32" spans="1:5" ht="75">
      <c r="A32" s="102" t="s">
        <v>278</v>
      </c>
      <c r="B32" s="108" t="s">
        <v>279</v>
      </c>
      <c r="C32" s="112" t="s">
        <v>237</v>
      </c>
      <c r="D32" s="112">
        <f>5+3+3+6+1</f>
        <v>18</v>
      </c>
      <c r="E32" s="55"/>
    </row>
    <row r="33" spans="1:12" ht="15">
      <c r="A33" s="113"/>
      <c r="B33" s="114"/>
      <c r="C33" s="115"/>
      <c r="D33" s="116"/>
      <c r="E33" s="117"/>
    </row>
    <row r="35" spans="1:12" ht="15.75" customHeight="1">
      <c r="A35" s="366" t="s">
        <v>285</v>
      </c>
      <c r="B35" s="366"/>
      <c r="C35" s="366"/>
      <c r="D35" s="366"/>
      <c r="E35" s="366"/>
      <c r="F35" s="366"/>
      <c r="G35" s="152"/>
      <c r="H35" s="152"/>
      <c r="I35" s="152"/>
      <c r="J35" s="152"/>
      <c r="K35" s="152"/>
      <c r="L35" s="152"/>
    </row>
    <row r="36" spans="1:12" ht="15.75" customHeight="1">
      <c r="A36" s="311" t="s">
        <v>286</v>
      </c>
      <c r="B36" s="311"/>
      <c r="C36" s="368" t="s">
        <v>57</v>
      </c>
      <c r="D36" s="368"/>
      <c r="E36" s="129"/>
      <c r="F36" s="125"/>
      <c r="G36" s="125"/>
      <c r="H36" s="125"/>
      <c r="I36" s="125"/>
      <c r="J36" s="125"/>
      <c r="K36" s="125"/>
      <c r="L36" s="125"/>
    </row>
    <row r="37" spans="1:12" ht="15.75">
      <c r="A37" s="270" t="s">
        <v>287</v>
      </c>
      <c r="B37" s="270"/>
      <c r="C37" s="270"/>
      <c r="D37" s="270"/>
      <c r="E37" s="125"/>
      <c r="F37" s="125"/>
      <c r="G37" s="125"/>
      <c r="H37" s="125"/>
      <c r="I37" s="125"/>
      <c r="J37" s="125"/>
      <c r="K37" s="125"/>
      <c r="L37" s="125"/>
    </row>
    <row r="38" spans="1:12">
      <c r="A38" s="126"/>
      <c r="B38" s="125"/>
      <c r="C38" s="125"/>
      <c r="D38" s="125"/>
      <c r="E38" s="125"/>
      <c r="F38" s="125"/>
      <c r="G38" s="125"/>
      <c r="H38" s="125"/>
      <c r="I38" s="125"/>
      <c r="J38" s="125"/>
      <c r="K38" s="125"/>
      <c r="L38" s="125"/>
    </row>
    <row r="39" spans="1:12">
      <c r="A39" s="127"/>
      <c r="B39" s="125"/>
      <c r="C39" s="125"/>
      <c r="D39" s="125"/>
      <c r="E39" s="125"/>
      <c r="F39" s="125"/>
      <c r="G39" s="125"/>
      <c r="H39" s="125"/>
      <c r="I39" s="125"/>
      <c r="J39" s="125"/>
      <c r="K39" s="125"/>
      <c r="L39" s="125"/>
    </row>
    <row r="40" spans="1:12">
      <c r="A40" s="283" t="s">
        <v>288</v>
      </c>
      <c r="B40" s="283"/>
      <c r="C40" s="125"/>
      <c r="D40" s="125"/>
      <c r="E40" s="125"/>
      <c r="F40" s="125"/>
      <c r="G40" s="125"/>
      <c r="H40" s="125"/>
      <c r="I40" s="125"/>
      <c r="J40" s="125"/>
      <c r="K40" s="125"/>
      <c r="L40" s="125"/>
    </row>
    <row r="41" spans="1:12">
      <c r="A41" s="283"/>
      <c r="B41" s="283"/>
      <c r="C41" s="125"/>
      <c r="D41" s="125"/>
      <c r="E41" s="125"/>
      <c r="F41" s="125"/>
      <c r="G41" s="125"/>
      <c r="H41" s="125"/>
      <c r="I41" s="125"/>
      <c r="J41" s="125"/>
      <c r="K41" s="125"/>
      <c r="L41" s="125"/>
    </row>
    <row r="42" spans="1:12">
      <c r="A42" s="127"/>
      <c r="B42" s="125"/>
      <c r="C42" s="125"/>
      <c r="D42" s="125"/>
      <c r="E42" s="125"/>
      <c r="F42" s="125"/>
      <c r="G42" s="125"/>
      <c r="H42" s="125"/>
      <c r="I42" s="125"/>
      <c r="J42" s="125"/>
      <c r="K42" s="125"/>
      <c r="L42" s="125"/>
    </row>
  </sheetData>
  <mergeCells count="7">
    <mergeCell ref="A37:D37"/>
    <mergeCell ref="A40:B41"/>
    <mergeCell ref="A36:B36"/>
    <mergeCell ref="C36:D36"/>
    <mergeCell ref="B3:E3"/>
    <mergeCell ref="B4:E4"/>
    <mergeCell ref="A35:F35"/>
  </mergeCells>
  <pageMargins left="0.70866141732283472" right="0.70866141732283472" top="0.74803149606299213" bottom="0.74803149606299213" header="0.31496062992125984" footer="0.31496062992125984"/>
  <pageSetup paperSize="9" fitToWidth="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AE27"/>
  <sheetViews>
    <sheetView workbookViewId="0">
      <selection activeCell="D25" sqref="D25"/>
    </sheetView>
  </sheetViews>
  <sheetFormatPr defaultColWidth="9" defaultRowHeight="12.75"/>
  <cols>
    <col min="1" max="1" width="6.140625" style="1" customWidth="1"/>
    <col min="2" max="2" width="25.140625" style="2" customWidth="1"/>
    <col min="3" max="3" width="10.140625" style="2" customWidth="1"/>
    <col min="4" max="4" width="7" style="2" customWidth="1"/>
    <col min="5" max="5" width="7.85546875" style="2" customWidth="1"/>
    <col min="6" max="6" width="7" style="2" customWidth="1"/>
    <col min="7" max="7" width="8.28515625" style="2" customWidth="1"/>
    <col min="8" max="8" width="7.7109375" style="2" customWidth="1"/>
    <col min="9" max="9" width="5.7109375" style="2" customWidth="1"/>
    <col min="10" max="10" width="8.7109375" style="2" customWidth="1"/>
    <col min="11" max="11" width="7.42578125" style="2" customWidth="1"/>
    <col min="12" max="12" width="6.5703125" style="2" customWidth="1"/>
    <col min="13" max="13" width="5.85546875" style="2" customWidth="1"/>
    <col min="14" max="15" width="6.28515625" style="2" customWidth="1"/>
    <col min="16" max="16" width="7.5703125" style="2" customWidth="1"/>
    <col min="17" max="17" width="8" style="2" customWidth="1"/>
    <col min="18" max="18" width="8.28515625" style="2" customWidth="1"/>
    <col min="19" max="19" width="10" style="2" customWidth="1"/>
    <col min="20" max="20" width="11.140625" style="2" customWidth="1"/>
    <col min="21" max="21" width="9.140625" style="2" customWidth="1"/>
    <col min="22" max="22" width="9.7109375" style="2" customWidth="1"/>
    <col min="23" max="23" width="8.28515625" style="2" customWidth="1"/>
    <col min="24" max="24" width="11.140625" style="2" customWidth="1"/>
    <col min="25" max="25" width="10.42578125" style="2" customWidth="1"/>
    <col min="26" max="26" width="10.28515625" style="2" customWidth="1"/>
    <col min="27" max="27" width="12.85546875" style="2" customWidth="1"/>
    <col min="28" max="28" width="11.85546875" style="2" customWidth="1"/>
    <col min="29" max="29" width="9.28515625" style="2" customWidth="1"/>
    <col min="30" max="30" width="9" style="2" customWidth="1"/>
    <col min="31" max="31" width="17.7109375" style="2" customWidth="1"/>
    <col min="32" max="32" width="9" style="2" customWidth="1"/>
    <col min="33" max="16384" width="9" style="2"/>
  </cols>
  <sheetData>
    <row r="1" spans="1:31" ht="12.75" customHeight="1">
      <c r="Z1" s="302" t="s">
        <v>58</v>
      </c>
      <c r="AA1" s="302"/>
    </row>
    <row r="2" spans="1:31" ht="15.75">
      <c r="A2" s="4"/>
      <c r="B2" s="303" t="s">
        <v>59</v>
      </c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W2" s="303"/>
    </row>
    <row r="3" spans="1:31" s="6" customFormat="1" ht="15.75" customHeight="1">
      <c r="A3" s="7"/>
      <c r="D3" s="8"/>
      <c r="E3" s="8"/>
      <c r="F3" s="8"/>
      <c r="G3" s="8"/>
      <c r="H3" s="8"/>
      <c r="I3" s="8"/>
      <c r="J3" s="8" t="s">
        <v>1</v>
      </c>
      <c r="K3" s="304"/>
      <c r="L3" s="305"/>
      <c r="M3" s="305"/>
      <c r="N3" s="305"/>
      <c r="O3" s="305"/>
      <c r="P3" s="305"/>
      <c r="Q3" s="306"/>
      <c r="R3" s="8"/>
      <c r="S3" s="8"/>
      <c r="T3" s="8"/>
      <c r="U3" s="8"/>
      <c r="V3" s="8"/>
      <c r="W3" s="8"/>
      <c r="X3" s="8"/>
    </row>
    <row r="4" spans="1:31" ht="15" customHeight="1">
      <c r="A4" s="4"/>
      <c r="B4" s="9"/>
      <c r="C4" s="9"/>
      <c r="D4" s="9"/>
      <c r="E4" s="9"/>
      <c r="F4" s="9"/>
      <c r="G4" s="9"/>
      <c r="H4" s="9"/>
      <c r="I4" s="9"/>
      <c r="J4" s="307" t="s">
        <v>2</v>
      </c>
      <c r="K4" s="307"/>
      <c r="L4" s="307"/>
      <c r="M4" s="307"/>
      <c r="N4" s="307"/>
      <c r="O4" s="307"/>
      <c r="P4" s="307"/>
      <c r="Q4" s="307"/>
      <c r="R4" s="307"/>
      <c r="S4" s="9"/>
      <c r="T4" s="9"/>
      <c r="U4" s="9"/>
      <c r="V4" s="9"/>
      <c r="W4" s="9"/>
      <c r="X4" s="9"/>
    </row>
    <row r="5" spans="1:31" ht="15.75" customHeight="1">
      <c r="A5" s="4"/>
      <c r="B5" s="9"/>
      <c r="C5" s="9"/>
      <c r="D5" s="308"/>
      <c r="E5" s="308"/>
      <c r="F5" s="308"/>
      <c r="G5" s="308"/>
      <c r="H5" s="308"/>
      <c r="I5" s="308"/>
      <c r="J5" s="308"/>
      <c r="K5" s="308"/>
      <c r="L5" s="10"/>
      <c r="M5" s="10"/>
      <c r="N5" s="10"/>
      <c r="O5" s="10"/>
      <c r="P5" s="10"/>
      <c r="Q5" s="10"/>
      <c r="R5" s="10"/>
      <c r="S5" s="10"/>
      <c r="T5" s="10"/>
      <c r="U5" s="10"/>
      <c r="V5" s="9"/>
      <c r="W5" s="9"/>
      <c r="X5" s="9"/>
      <c r="Y5" s="9"/>
      <c r="Z5" s="9"/>
      <c r="AA5" s="9"/>
      <c r="AB5" s="2" t="s">
        <v>3</v>
      </c>
    </row>
    <row r="6" spans="1:31">
      <c r="A6" s="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</row>
    <row r="7" spans="1:31" ht="21.75" customHeight="1">
      <c r="A7" s="296" t="s">
        <v>4</v>
      </c>
      <c r="B7" s="291" t="s">
        <v>5</v>
      </c>
      <c r="C7" s="291" t="s">
        <v>60</v>
      </c>
      <c r="D7" s="291" t="s">
        <v>61</v>
      </c>
      <c r="E7" s="299"/>
      <c r="F7" s="291" t="s">
        <v>6</v>
      </c>
      <c r="G7" s="299"/>
      <c r="H7" s="291" t="s">
        <v>7</v>
      </c>
      <c r="I7" s="291" t="s">
        <v>8</v>
      </c>
      <c r="J7" s="295"/>
      <c r="K7" s="295"/>
      <c r="L7" s="295"/>
      <c r="M7" s="295"/>
      <c r="N7" s="295"/>
      <c r="O7" s="294"/>
      <c r="P7" s="291" t="s">
        <v>9</v>
      </c>
      <c r="Q7" s="291" t="s">
        <v>10</v>
      </c>
      <c r="R7" s="295"/>
      <c r="S7" s="295"/>
      <c r="T7" s="295"/>
      <c r="U7" s="295"/>
      <c r="V7" s="295"/>
      <c r="W7" s="294"/>
      <c r="X7" s="291" t="s">
        <v>11</v>
      </c>
      <c r="Y7" s="291" t="s">
        <v>12</v>
      </c>
      <c r="Z7" s="291" t="s">
        <v>13</v>
      </c>
      <c r="AA7" s="294"/>
      <c r="AB7" s="291" t="s">
        <v>14</v>
      </c>
      <c r="AC7" s="291" t="s">
        <v>15</v>
      </c>
      <c r="AD7" s="291" t="s">
        <v>62</v>
      </c>
      <c r="AE7" s="291" t="s">
        <v>63</v>
      </c>
    </row>
    <row r="8" spans="1:31">
      <c r="A8" s="297"/>
      <c r="B8" s="292"/>
      <c r="C8" s="292"/>
      <c r="D8" s="300"/>
      <c r="E8" s="301"/>
      <c r="F8" s="300"/>
      <c r="G8" s="301"/>
      <c r="H8" s="292"/>
      <c r="I8" s="291" t="s">
        <v>16</v>
      </c>
      <c r="J8" s="291" t="s">
        <v>17</v>
      </c>
      <c r="K8" s="291" t="s">
        <v>18</v>
      </c>
      <c r="L8" s="295"/>
      <c r="M8" s="295"/>
      <c r="N8" s="295"/>
      <c r="O8" s="294"/>
      <c r="P8" s="292"/>
      <c r="Q8" s="291" t="s">
        <v>16</v>
      </c>
      <c r="R8" s="291" t="s">
        <v>17</v>
      </c>
      <c r="S8" s="291" t="s">
        <v>18</v>
      </c>
      <c r="T8" s="295"/>
      <c r="U8" s="295"/>
      <c r="V8" s="295"/>
      <c r="W8" s="294"/>
      <c r="X8" s="292"/>
      <c r="Y8" s="292"/>
      <c r="Z8" s="291" t="s">
        <v>3</v>
      </c>
      <c r="AA8" s="291" t="s">
        <v>19</v>
      </c>
      <c r="AB8" s="292"/>
      <c r="AC8" s="292"/>
      <c r="AD8" s="292"/>
      <c r="AE8" s="292"/>
    </row>
    <row r="9" spans="1:31" ht="101.25" customHeight="1">
      <c r="A9" s="298"/>
      <c r="B9" s="293"/>
      <c r="C9" s="293"/>
      <c r="D9" s="13" t="s">
        <v>16</v>
      </c>
      <c r="E9" s="13" t="s">
        <v>64</v>
      </c>
      <c r="F9" s="13" t="s">
        <v>20</v>
      </c>
      <c r="G9" s="13" t="s">
        <v>21</v>
      </c>
      <c r="H9" s="293"/>
      <c r="I9" s="293"/>
      <c r="J9" s="293"/>
      <c r="K9" s="13" t="s">
        <v>22</v>
      </c>
      <c r="L9" s="13" t="s">
        <v>23</v>
      </c>
      <c r="M9" s="13" t="s">
        <v>24</v>
      </c>
      <c r="N9" s="13" t="s">
        <v>25</v>
      </c>
      <c r="O9" s="13" t="s">
        <v>26</v>
      </c>
      <c r="P9" s="293"/>
      <c r="Q9" s="293"/>
      <c r="R9" s="293"/>
      <c r="S9" s="13" t="s">
        <v>27</v>
      </c>
      <c r="T9" s="13" t="s">
        <v>28</v>
      </c>
      <c r="U9" s="13" t="s">
        <v>29</v>
      </c>
      <c r="V9" s="13" t="s">
        <v>30</v>
      </c>
      <c r="W9" s="13" t="s">
        <v>31</v>
      </c>
      <c r="X9" s="293"/>
      <c r="Y9" s="293"/>
      <c r="Z9" s="293"/>
      <c r="AA9" s="293"/>
      <c r="AB9" s="293"/>
      <c r="AC9" s="293"/>
      <c r="AD9" s="293"/>
      <c r="AE9" s="293"/>
    </row>
    <row r="10" spans="1:31" s="14" customFormat="1" ht="30" customHeight="1">
      <c r="A10" s="15">
        <v>1</v>
      </c>
      <c r="B10" s="16">
        <v>2</v>
      </c>
      <c r="C10" s="16" t="s">
        <v>65</v>
      </c>
      <c r="D10" s="16">
        <v>3</v>
      </c>
      <c r="E10" s="16">
        <v>4</v>
      </c>
      <c r="F10" s="16">
        <v>5</v>
      </c>
      <c r="G10" s="16">
        <v>6</v>
      </c>
      <c r="H10" s="16">
        <v>7</v>
      </c>
      <c r="I10" s="16">
        <v>8</v>
      </c>
      <c r="J10" s="16" t="s">
        <v>32</v>
      </c>
      <c r="K10" s="16">
        <v>10</v>
      </c>
      <c r="L10" s="16">
        <v>11</v>
      </c>
      <c r="M10" s="16">
        <v>12</v>
      </c>
      <c r="N10" s="16">
        <v>13</v>
      </c>
      <c r="O10" s="16">
        <v>14</v>
      </c>
      <c r="P10" s="16">
        <v>15</v>
      </c>
      <c r="Q10" s="16">
        <v>16</v>
      </c>
      <c r="R10" s="16" t="s">
        <v>33</v>
      </c>
      <c r="S10" s="16">
        <v>18</v>
      </c>
      <c r="T10" s="16">
        <v>19</v>
      </c>
      <c r="U10" s="16">
        <v>20</v>
      </c>
      <c r="V10" s="16">
        <v>21</v>
      </c>
      <c r="W10" s="16">
        <v>22</v>
      </c>
      <c r="X10" s="16">
        <v>23</v>
      </c>
      <c r="Y10" s="16">
        <v>24</v>
      </c>
      <c r="Z10" s="16" t="s">
        <v>34</v>
      </c>
      <c r="AA10" s="16" t="s">
        <v>35</v>
      </c>
      <c r="AB10" s="17">
        <v>27</v>
      </c>
      <c r="AC10" s="17">
        <v>28</v>
      </c>
      <c r="AD10" s="17">
        <v>29</v>
      </c>
      <c r="AE10" s="17">
        <v>30</v>
      </c>
    </row>
    <row r="11" spans="1:31" ht="21">
      <c r="A11" s="12" t="s">
        <v>36</v>
      </c>
      <c r="B11" s="18" t="s">
        <v>66</v>
      </c>
      <c r="C11" s="34">
        <f>SUM(C12:C13)</f>
        <v>0</v>
      </c>
      <c r="D11" s="19">
        <f>SUM(D12:D13)</f>
        <v>0</v>
      </c>
      <c r="E11" s="19">
        <f>SUM(E12:E13)</f>
        <v>0</v>
      </c>
      <c r="F11" s="19">
        <f>SUM(F12:F13)</f>
        <v>0</v>
      </c>
      <c r="G11" s="19">
        <f>SUM(G12:G13)</f>
        <v>0</v>
      </c>
      <c r="H11" s="19" t="e">
        <f>F11/J11</f>
        <v>#DIV/0!</v>
      </c>
      <c r="I11" s="19">
        <f t="shared" ref="I11:Z11" si="0">SUM(I12:I13)</f>
        <v>0</v>
      </c>
      <c r="J11" s="19">
        <f t="shared" si="0"/>
        <v>0</v>
      </c>
      <c r="K11" s="19">
        <f t="shared" si="0"/>
        <v>0</v>
      </c>
      <c r="L11" s="19">
        <f t="shared" si="0"/>
        <v>0</v>
      </c>
      <c r="M11" s="19">
        <f t="shared" si="0"/>
        <v>0</v>
      </c>
      <c r="N11" s="19">
        <f t="shared" si="0"/>
        <v>0</v>
      </c>
      <c r="O11" s="19">
        <f t="shared" si="0"/>
        <v>0</v>
      </c>
      <c r="P11" s="19">
        <f t="shared" si="0"/>
        <v>0</v>
      </c>
      <c r="Q11" s="20">
        <f t="shared" si="0"/>
        <v>0</v>
      </c>
      <c r="R11" s="20">
        <f t="shared" si="0"/>
        <v>0</v>
      </c>
      <c r="S11" s="20">
        <f t="shared" si="0"/>
        <v>0</v>
      </c>
      <c r="T11" s="20">
        <f t="shared" si="0"/>
        <v>0</v>
      </c>
      <c r="U11" s="20">
        <f t="shared" si="0"/>
        <v>0</v>
      </c>
      <c r="V11" s="20">
        <f t="shared" si="0"/>
        <v>0</v>
      </c>
      <c r="W11" s="20">
        <f t="shared" si="0"/>
        <v>0</v>
      </c>
      <c r="X11" s="20">
        <f t="shared" si="0"/>
        <v>0</v>
      </c>
      <c r="Y11" s="20">
        <f t="shared" si="0"/>
        <v>0</v>
      </c>
      <c r="Z11" s="20">
        <f t="shared" si="0"/>
        <v>0</v>
      </c>
      <c r="AA11" s="21" t="e">
        <f>100-(Y11+X11)/(S11+T11+U11)*100</f>
        <v>#DIV/0!</v>
      </c>
      <c r="AB11" s="19">
        <f>SUM(AB12:AB13)</f>
        <v>0</v>
      </c>
      <c r="AC11" s="19">
        <f>SUM(AC12:AC13)</f>
        <v>0</v>
      </c>
      <c r="AD11" s="19">
        <f>SUM(AD12:AD13)</f>
        <v>0</v>
      </c>
      <c r="AE11" s="35"/>
    </row>
    <row r="12" spans="1:31">
      <c r="A12" s="12" t="s">
        <v>37</v>
      </c>
      <c r="B12" s="22" t="s">
        <v>38</v>
      </c>
      <c r="C12" s="22"/>
      <c r="D12" s="19">
        <f>I12</f>
        <v>0</v>
      </c>
      <c r="E12" s="19">
        <f>J12</f>
        <v>0</v>
      </c>
      <c r="F12" s="23"/>
      <c r="G12" s="23"/>
      <c r="H12" s="19" t="e">
        <f>F12/J12</f>
        <v>#DIV/0!</v>
      </c>
      <c r="I12" s="23"/>
      <c r="J12" s="24">
        <f>SUM(K12:O12)</f>
        <v>0</v>
      </c>
      <c r="K12" s="25"/>
      <c r="L12" s="25"/>
      <c r="M12" s="25"/>
      <c r="N12" s="25"/>
      <c r="O12" s="25"/>
      <c r="P12" s="24"/>
      <c r="Q12" s="26"/>
      <c r="R12" s="27">
        <f>SUM(S12:W12)</f>
        <v>0</v>
      </c>
      <c r="S12" s="26"/>
      <c r="T12" s="26"/>
      <c r="U12" s="26"/>
      <c r="V12" s="26"/>
      <c r="W12" s="26"/>
      <c r="X12" s="26"/>
      <c r="Y12" s="26"/>
      <c r="Z12" s="27">
        <f>S12+T12+U12-(Y12+X12)</f>
        <v>0</v>
      </c>
      <c r="AA12" s="21" t="e">
        <f>100-(Y12+X12)/(S12+T12+U12)*100</f>
        <v>#DIV/0!</v>
      </c>
      <c r="AB12" s="28"/>
      <c r="AC12" s="28"/>
      <c r="AD12" s="28"/>
      <c r="AE12" s="28"/>
    </row>
    <row r="13" spans="1:31">
      <c r="A13" s="12" t="s">
        <v>39</v>
      </c>
      <c r="B13" s="22" t="s">
        <v>40</v>
      </c>
      <c r="C13" s="22"/>
      <c r="D13" s="19">
        <f>I13</f>
        <v>0</v>
      </c>
      <c r="E13" s="19">
        <f>J13</f>
        <v>0</v>
      </c>
      <c r="F13" s="23"/>
      <c r="G13" s="23"/>
      <c r="H13" s="19" t="e">
        <f>F13/J13</f>
        <v>#DIV/0!</v>
      </c>
      <c r="I13" s="23"/>
      <c r="J13" s="24">
        <f>SUM(K13:O13)</f>
        <v>0</v>
      </c>
      <c r="K13" s="25"/>
      <c r="L13" s="25"/>
      <c r="M13" s="25"/>
      <c r="N13" s="25"/>
      <c r="O13" s="25"/>
      <c r="P13" s="24"/>
      <c r="Q13" s="26"/>
      <c r="R13" s="27">
        <f>SUM(S13:W13)</f>
        <v>0</v>
      </c>
      <c r="S13" s="26"/>
      <c r="T13" s="26"/>
      <c r="U13" s="26"/>
      <c r="V13" s="26"/>
      <c r="W13" s="26"/>
      <c r="X13" s="26"/>
      <c r="Y13" s="26"/>
      <c r="Z13" s="27">
        <f>S13+T13+U13-(Y13+X13)</f>
        <v>0</v>
      </c>
      <c r="AA13" s="21" t="e">
        <f>100-(Y13+X13)/(S13+T13+U13)*100</f>
        <v>#DIV/0!</v>
      </c>
      <c r="AB13" s="28"/>
      <c r="AC13" s="28"/>
      <c r="AD13" s="28"/>
      <c r="AE13" s="28"/>
    </row>
    <row r="14" spans="1:31">
      <c r="K14" s="36"/>
      <c r="L14" s="36"/>
      <c r="M14" s="36"/>
      <c r="N14" s="36"/>
      <c r="O14" s="36"/>
      <c r="P14" s="36"/>
      <c r="Q14" s="36"/>
    </row>
    <row r="15" spans="1:31">
      <c r="K15" s="36"/>
      <c r="L15" s="36"/>
      <c r="M15" s="36"/>
      <c r="N15" s="36"/>
      <c r="O15" s="36"/>
      <c r="P15" s="36"/>
      <c r="Q15" s="36"/>
    </row>
    <row r="16" spans="1:31">
      <c r="A16" s="310" t="s">
        <v>52</v>
      </c>
      <c r="B16" s="310"/>
      <c r="C16" s="310"/>
      <c r="D16" s="310"/>
      <c r="E16" s="310"/>
      <c r="F16" s="310"/>
      <c r="G16" s="310"/>
      <c r="H16" s="310"/>
      <c r="I16" s="310"/>
      <c r="J16" s="310"/>
      <c r="K16" s="310"/>
      <c r="L16" s="310"/>
      <c r="M16" s="310"/>
      <c r="N16" s="310"/>
      <c r="O16" s="310"/>
      <c r="P16" s="310"/>
      <c r="Q16" s="310"/>
      <c r="R16" s="310"/>
      <c r="S16" s="310"/>
    </row>
    <row r="17" spans="1:27">
      <c r="A17" s="37" t="s">
        <v>67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</row>
    <row r="18" spans="1:27" ht="29.25" customHeight="1">
      <c r="A18" s="309" t="s">
        <v>68</v>
      </c>
      <c r="B18" s="309"/>
      <c r="C18" s="309"/>
      <c r="D18" s="309"/>
      <c r="E18" s="309"/>
      <c r="F18" s="309"/>
      <c r="G18" s="309"/>
      <c r="H18" s="309"/>
      <c r="I18" s="309"/>
      <c r="J18" s="309"/>
      <c r="K18" s="309"/>
      <c r="L18" s="309"/>
      <c r="M18" s="309"/>
      <c r="N18" s="309"/>
      <c r="O18" s="309"/>
      <c r="P18" s="309"/>
      <c r="Q18" s="309"/>
      <c r="R18" s="309"/>
      <c r="S18" s="309"/>
      <c r="T18" s="309"/>
      <c r="U18" s="309"/>
      <c r="V18" s="309"/>
      <c r="W18" s="30"/>
      <c r="X18" s="30"/>
    </row>
    <row r="19" spans="1:27">
      <c r="A19" s="309"/>
      <c r="B19" s="309"/>
      <c r="C19" s="309"/>
      <c r="D19" s="309"/>
      <c r="E19" s="309"/>
      <c r="F19" s="309"/>
      <c r="G19" s="309"/>
      <c r="H19" s="309"/>
      <c r="I19" s="309"/>
      <c r="J19" s="309"/>
      <c r="K19" s="309"/>
      <c r="L19" s="309"/>
      <c r="M19" s="309"/>
      <c r="N19" s="309"/>
      <c r="O19" s="309"/>
      <c r="P19" s="309"/>
      <c r="Q19" s="309"/>
      <c r="R19" s="309"/>
      <c r="S19" s="309"/>
      <c r="T19" s="309"/>
      <c r="U19" s="309"/>
      <c r="V19" s="309"/>
      <c r="W19" s="30"/>
      <c r="X19" s="30"/>
    </row>
    <row r="20" spans="1:27" ht="15.75">
      <c r="A20" s="32" t="s">
        <v>56</v>
      </c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spans="1:27" ht="15.75">
      <c r="A21" s="275" t="s">
        <v>285</v>
      </c>
      <c r="B21" s="275"/>
      <c r="C21" s="275"/>
      <c r="D21" s="275"/>
      <c r="E21" s="275"/>
      <c r="F21" s="275"/>
      <c r="G21" s="275"/>
      <c r="H21" s="275"/>
      <c r="I21" s="275"/>
      <c r="J21" s="275"/>
      <c r="K21" s="275"/>
      <c r="L21" s="275"/>
      <c r="M21" s="30"/>
      <c r="N21" s="30"/>
      <c r="O21" s="30"/>
      <c r="P21" s="30"/>
    </row>
    <row r="22" spans="1:27" ht="15.75" customHeight="1">
      <c r="A22" s="284" t="s">
        <v>286</v>
      </c>
      <c r="B22" s="284"/>
      <c r="C22" s="284"/>
      <c r="D22" s="284"/>
      <c r="E22" s="271" t="s">
        <v>57</v>
      </c>
      <c r="F22" s="271"/>
      <c r="G22" s="271"/>
      <c r="H22" s="271"/>
      <c r="I22" s="271"/>
      <c r="J22" s="125"/>
      <c r="K22" s="125"/>
      <c r="L22" s="125"/>
      <c r="M22" s="6"/>
    </row>
    <row r="23" spans="1:27" ht="15.75" customHeight="1">
      <c r="A23" s="270" t="s">
        <v>287</v>
      </c>
      <c r="B23" s="270"/>
      <c r="C23" s="270"/>
      <c r="D23" s="270"/>
      <c r="E23" s="125"/>
      <c r="F23" s="125"/>
      <c r="G23" s="125"/>
      <c r="H23" s="125"/>
      <c r="I23" s="125"/>
      <c r="J23" s="125"/>
      <c r="K23" s="125"/>
      <c r="L23" s="125"/>
      <c r="M23" s="95"/>
    </row>
    <row r="24" spans="1:27">
      <c r="A24" s="126"/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</row>
    <row r="25" spans="1:27">
      <c r="A25" s="127"/>
      <c r="B25" s="125"/>
      <c r="C25" s="125"/>
      <c r="D25" s="125"/>
      <c r="E25" s="125"/>
      <c r="F25" s="125"/>
      <c r="G25" s="125"/>
      <c r="H25" s="125"/>
      <c r="I25" s="125"/>
      <c r="J25" s="125"/>
      <c r="K25" s="125"/>
      <c r="L25" s="125"/>
    </row>
    <row r="26" spans="1:27">
      <c r="A26" s="283" t="s">
        <v>288</v>
      </c>
      <c r="B26" s="283"/>
      <c r="C26" s="125"/>
      <c r="D26" s="125"/>
      <c r="E26" s="125"/>
      <c r="F26" s="125"/>
      <c r="G26" s="125"/>
      <c r="H26" s="125"/>
      <c r="I26" s="125"/>
      <c r="J26" s="125"/>
      <c r="K26" s="125"/>
      <c r="L26" s="125"/>
    </row>
    <row r="27" spans="1:27">
      <c r="A27" s="283"/>
      <c r="B27" s="283"/>
      <c r="C27" s="125"/>
      <c r="D27" s="125"/>
      <c r="E27" s="125"/>
      <c r="F27" s="125"/>
      <c r="G27" s="125"/>
      <c r="H27" s="125"/>
      <c r="I27" s="125"/>
      <c r="J27" s="125"/>
      <c r="K27" s="125"/>
      <c r="L27" s="125"/>
    </row>
  </sheetData>
  <mergeCells count="37">
    <mergeCell ref="A23:D23"/>
    <mergeCell ref="Z1:AA1"/>
    <mergeCell ref="B2:W2"/>
    <mergeCell ref="K3:Q3"/>
    <mergeCell ref="J4:R4"/>
    <mergeCell ref="D5:K5"/>
    <mergeCell ref="A19:V19"/>
    <mergeCell ref="A18:V18"/>
    <mergeCell ref="A16:S16"/>
    <mergeCell ref="A21:L21"/>
    <mergeCell ref="A22:D22"/>
    <mergeCell ref="E22:I22"/>
    <mergeCell ref="I8:I9"/>
    <mergeCell ref="J8:J9"/>
    <mergeCell ref="I7:O7"/>
    <mergeCell ref="K8:O8"/>
    <mergeCell ref="A7:A9"/>
    <mergeCell ref="B7:B9"/>
    <mergeCell ref="C7:C9"/>
    <mergeCell ref="D7:E8"/>
    <mergeCell ref="F7:G8"/>
    <mergeCell ref="A26:B27"/>
    <mergeCell ref="P7:P9"/>
    <mergeCell ref="AE7:AE9"/>
    <mergeCell ref="AD7:AD9"/>
    <mergeCell ref="AC7:AC9"/>
    <mergeCell ref="AB7:AB9"/>
    <mergeCell ref="AA8:AA9"/>
    <mergeCell ref="Z7:AA7"/>
    <mergeCell ref="Z8:Z9"/>
    <mergeCell ref="Y7:Y9"/>
    <mergeCell ref="X7:X9"/>
    <mergeCell ref="S8:W8"/>
    <mergeCell ref="Q7:W7"/>
    <mergeCell ref="R8:R9"/>
    <mergeCell ref="Q8:Q9"/>
    <mergeCell ref="H7:H9"/>
  </mergeCells>
  <pageMargins left="0.19685038924217199" right="0.19685038924217199" top="0.39370077848434398" bottom="0.19685038924217199" header="0.51181101799011197" footer="0.51181101799011197"/>
  <pageSetup paperSize="9" fitToHeight="10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Z46"/>
  <sheetViews>
    <sheetView tabSelected="1" zoomScale="60" zoomScaleNormal="60" workbookViewId="0">
      <selection sqref="A1:Z45"/>
    </sheetView>
  </sheetViews>
  <sheetFormatPr defaultColWidth="9" defaultRowHeight="12.75"/>
  <cols>
    <col min="1" max="1" width="6.85546875" style="1" customWidth="1"/>
    <col min="2" max="2" width="38.140625" style="2" customWidth="1"/>
    <col min="3" max="3" width="9.7109375" style="2" customWidth="1"/>
    <col min="4" max="4" width="11.5703125" style="2" customWidth="1"/>
    <col min="5" max="5" width="12" style="2" customWidth="1"/>
    <col min="6" max="6" width="11.140625" style="2" customWidth="1"/>
    <col min="7" max="7" width="13.140625" style="2" customWidth="1"/>
    <col min="8" max="8" width="10.140625" style="2" customWidth="1"/>
    <col min="9" max="13" width="9" style="2" customWidth="1"/>
    <col min="14" max="14" width="14" style="2" customWidth="1"/>
    <col min="15" max="15" width="12.85546875" style="2" customWidth="1"/>
    <col min="16" max="16" width="16.140625" style="2" customWidth="1"/>
    <col min="17" max="17" width="11.42578125" style="2" customWidth="1"/>
    <col min="18" max="18" width="9.7109375" style="2" customWidth="1"/>
    <col min="19" max="19" width="10" style="2" customWidth="1"/>
    <col min="20" max="23" width="9" style="2" customWidth="1"/>
    <col min="24" max="24" width="10.85546875" style="2" customWidth="1"/>
    <col min="25" max="25" width="9" style="2" customWidth="1"/>
    <col min="26" max="26" width="20.140625" style="2" customWidth="1"/>
    <col min="27" max="27" width="9" style="2" customWidth="1"/>
    <col min="28" max="16384" width="9" style="2"/>
  </cols>
  <sheetData>
    <row r="2" spans="1:26" ht="12.75" customHeight="1"/>
    <row r="3" spans="1:26" ht="18" customHeight="1">
      <c r="A3" s="4"/>
      <c r="B3" s="303" t="s">
        <v>69</v>
      </c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</row>
    <row r="4" spans="1:26" s="38" customFormat="1" ht="15.75">
      <c r="A4" s="39" t="s">
        <v>1</v>
      </c>
      <c r="B4" s="322" t="s">
        <v>291</v>
      </c>
      <c r="C4" s="323"/>
      <c r="D4" s="323"/>
      <c r="E4" s="323"/>
      <c r="F4" s="323"/>
      <c r="G4" s="323"/>
      <c r="H4" s="323"/>
      <c r="I4" s="323"/>
      <c r="J4" s="323"/>
      <c r="K4" s="323"/>
      <c r="L4" s="323"/>
      <c r="M4" s="323"/>
      <c r="N4" s="324"/>
    </row>
    <row r="5" spans="1:26" s="38" customFormat="1" ht="15" customHeight="1">
      <c r="B5" s="307" t="s">
        <v>2</v>
      </c>
      <c r="C5" s="307"/>
      <c r="D5" s="307"/>
      <c r="E5" s="307"/>
      <c r="F5" s="307"/>
      <c r="G5" s="307"/>
      <c r="H5" s="307"/>
      <c r="I5" s="307"/>
      <c r="J5" s="307"/>
      <c r="K5" s="307"/>
      <c r="L5" s="307"/>
      <c r="M5" s="307"/>
      <c r="N5" s="307"/>
    </row>
    <row r="6" spans="1:26">
      <c r="A6" s="40"/>
      <c r="B6" s="41"/>
      <c r="C6" s="42"/>
      <c r="D6" s="42"/>
      <c r="E6" s="42"/>
      <c r="F6" s="42"/>
      <c r="G6" s="42"/>
    </row>
    <row r="7" spans="1:26" ht="20.25" customHeight="1">
      <c r="A7" s="319" t="s">
        <v>70</v>
      </c>
      <c r="B7" s="325" t="s">
        <v>71</v>
      </c>
      <c r="C7" s="312" t="s">
        <v>72</v>
      </c>
      <c r="D7" s="313"/>
      <c r="E7" s="314"/>
      <c r="F7" s="325" t="s">
        <v>73</v>
      </c>
      <c r="G7" s="326"/>
      <c r="H7" s="326"/>
      <c r="I7" s="326"/>
      <c r="J7" s="326"/>
      <c r="K7" s="326"/>
      <c r="L7" s="326"/>
      <c r="M7" s="326"/>
      <c r="N7" s="326"/>
      <c r="O7" s="327"/>
      <c r="P7" s="325" t="s">
        <v>74</v>
      </c>
      <c r="Q7" s="326"/>
      <c r="R7" s="326"/>
      <c r="S7" s="327"/>
      <c r="T7" s="333" t="s">
        <v>75</v>
      </c>
      <c r="U7" s="333" t="s">
        <v>76</v>
      </c>
      <c r="V7" s="325" t="s">
        <v>77</v>
      </c>
      <c r="W7" s="339"/>
      <c r="X7" s="333" t="s">
        <v>78</v>
      </c>
      <c r="Y7" s="334"/>
      <c r="Z7" s="330" t="s">
        <v>79</v>
      </c>
    </row>
    <row r="8" spans="1:26" ht="18.75" customHeight="1">
      <c r="A8" s="320"/>
      <c r="B8" s="329"/>
      <c r="C8" s="315"/>
      <c r="D8" s="316"/>
      <c r="E8" s="317"/>
      <c r="F8" s="325" t="s">
        <v>20</v>
      </c>
      <c r="G8" s="327"/>
      <c r="H8" s="325" t="s">
        <v>80</v>
      </c>
      <c r="I8" s="327"/>
      <c r="J8" s="325" t="s">
        <v>81</v>
      </c>
      <c r="K8" s="327"/>
      <c r="L8" s="325" t="s">
        <v>82</v>
      </c>
      <c r="M8" s="327"/>
      <c r="N8" s="325" t="s">
        <v>83</v>
      </c>
      <c r="O8" s="325" t="s">
        <v>84</v>
      </c>
      <c r="P8" s="325" t="s">
        <v>85</v>
      </c>
      <c r="Q8" s="325" t="s">
        <v>86</v>
      </c>
      <c r="R8" s="325" t="s">
        <v>87</v>
      </c>
      <c r="S8" s="325" t="s">
        <v>88</v>
      </c>
      <c r="T8" s="337"/>
      <c r="U8" s="337"/>
      <c r="V8" s="315"/>
      <c r="W8" s="340"/>
      <c r="X8" s="335"/>
      <c r="Y8" s="336"/>
      <c r="Z8" s="331"/>
    </row>
    <row r="9" spans="1:26" ht="102.75" customHeight="1">
      <c r="A9" s="321"/>
      <c r="B9" s="328"/>
      <c r="C9" s="44" t="s">
        <v>20</v>
      </c>
      <c r="D9" s="45" t="s">
        <v>89</v>
      </c>
      <c r="E9" s="45" t="s">
        <v>90</v>
      </c>
      <c r="F9" s="45" t="s">
        <v>91</v>
      </c>
      <c r="G9" s="45" t="s">
        <v>92</v>
      </c>
      <c r="H9" s="44" t="s">
        <v>93</v>
      </c>
      <c r="I9" s="44" t="s">
        <v>94</v>
      </c>
      <c r="J9" s="44" t="s">
        <v>93</v>
      </c>
      <c r="K9" s="44" t="s">
        <v>94</v>
      </c>
      <c r="L9" s="44" t="s">
        <v>93</v>
      </c>
      <c r="M9" s="44" t="s">
        <v>94</v>
      </c>
      <c r="N9" s="328"/>
      <c r="O9" s="328"/>
      <c r="P9" s="328"/>
      <c r="Q9" s="328"/>
      <c r="R9" s="328"/>
      <c r="S9" s="328"/>
      <c r="T9" s="338"/>
      <c r="U9" s="338"/>
      <c r="V9" s="46" t="s">
        <v>95</v>
      </c>
      <c r="W9" s="46" t="s">
        <v>96</v>
      </c>
      <c r="X9" s="46" t="s">
        <v>95</v>
      </c>
      <c r="Y9" s="46" t="s">
        <v>96</v>
      </c>
      <c r="Z9" s="332"/>
    </row>
    <row r="10" spans="1:26">
      <c r="A10" s="47" t="s">
        <v>36</v>
      </c>
      <c r="B10" s="12" t="s">
        <v>50</v>
      </c>
      <c r="C10" s="12" t="s">
        <v>97</v>
      </c>
      <c r="D10" s="12" t="s">
        <v>98</v>
      </c>
      <c r="E10" s="12" t="s">
        <v>99</v>
      </c>
      <c r="F10" s="48" t="s">
        <v>100</v>
      </c>
      <c r="G10" s="48" t="s">
        <v>101</v>
      </c>
      <c r="H10" s="48">
        <v>8</v>
      </c>
      <c r="I10" s="48">
        <v>9</v>
      </c>
      <c r="J10" s="48">
        <v>10</v>
      </c>
      <c r="K10" s="48">
        <v>11</v>
      </c>
      <c r="L10" s="48">
        <v>12</v>
      </c>
      <c r="M10" s="48">
        <v>13</v>
      </c>
      <c r="N10" s="48">
        <v>14</v>
      </c>
      <c r="O10" s="48">
        <v>15</v>
      </c>
      <c r="P10" s="48">
        <v>16</v>
      </c>
      <c r="Q10" s="48">
        <v>17</v>
      </c>
      <c r="R10" s="48">
        <v>18</v>
      </c>
      <c r="S10" s="48">
        <v>19</v>
      </c>
      <c r="T10" s="48">
        <v>20</v>
      </c>
      <c r="U10" s="48">
        <v>21</v>
      </c>
      <c r="V10" s="49">
        <v>22</v>
      </c>
      <c r="W10" s="49">
        <v>23</v>
      </c>
      <c r="X10" s="49">
        <v>24</v>
      </c>
      <c r="Y10" s="49">
        <v>25</v>
      </c>
      <c r="Z10" s="49">
        <v>26</v>
      </c>
    </row>
    <row r="11" spans="1:26" ht="21">
      <c r="A11" s="43" t="s">
        <v>36</v>
      </c>
      <c r="B11" s="50" t="s">
        <v>102</v>
      </c>
      <c r="C11" s="51">
        <f t="shared" ref="C11:Z11" si="0">SUM(C12:C15)</f>
        <v>491</v>
      </c>
      <c r="D11" s="51">
        <f t="shared" si="0"/>
        <v>262</v>
      </c>
      <c r="E11" s="51">
        <f t="shared" si="0"/>
        <v>0</v>
      </c>
      <c r="F11" s="51">
        <f t="shared" si="0"/>
        <v>131022.56</v>
      </c>
      <c r="G11" s="51">
        <f t="shared" si="0"/>
        <v>117242.79999999999</v>
      </c>
      <c r="H11" s="51">
        <f t="shared" si="0"/>
        <v>124714.76</v>
      </c>
      <c r="I11" s="51">
        <f t="shared" si="0"/>
        <v>110942.79999999999</v>
      </c>
      <c r="J11" s="51">
        <f t="shared" si="0"/>
        <v>6307.8</v>
      </c>
      <c r="K11" s="51">
        <f t="shared" si="0"/>
        <v>6300</v>
      </c>
      <c r="L11" s="51">
        <f t="shared" si="0"/>
        <v>0</v>
      </c>
      <c r="M11" s="51">
        <f t="shared" si="0"/>
        <v>0</v>
      </c>
      <c r="N11" s="51">
        <f t="shared" si="0"/>
        <v>80186.7</v>
      </c>
      <c r="O11" s="51">
        <f t="shared" si="0"/>
        <v>0</v>
      </c>
      <c r="P11" s="51">
        <f t="shared" si="0"/>
        <v>28988.400000000001</v>
      </c>
      <c r="Q11" s="51">
        <f t="shared" si="0"/>
        <v>16</v>
      </c>
      <c r="R11" s="51">
        <f t="shared" si="0"/>
        <v>0</v>
      </c>
      <c r="S11" s="51">
        <f t="shared" si="0"/>
        <v>0</v>
      </c>
      <c r="T11" s="51">
        <f t="shared" si="0"/>
        <v>1</v>
      </c>
      <c r="U11" s="51">
        <f t="shared" si="0"/>
        <v>1.32</v>
      </c>
      <c r="V11" s="51">
        <f t="shared" si="0"/>
        <v>451</v>
      </c>
      <c r="W11" s="51">
        <f t="shared" si="0"/>
        <v>87717.22</v>
      </c>
      <c r="X11" s="51">
        <f t="shared" si="0"/>
        <v>0</v>
      </c>
      <c r="Y11" s="51">
        <f t="shared" si="0"/>
        <v>0</v>
      </c>
      <c r="Z11" s="51">
        <f t="shared" si="0"/>
        <v>246</v>
      </c>
    </row>
    <row r="12" spans="1:26">
      <c r="A12" s="12" t="s">
        <v>37</v>
      </c>
      <c r="B12" s="22" t="s">
        <v>38</v>
      </c>
      <c r="C12" s="16"/>
      <c r="D12" s="16"/>
      <c r="E12" s="16"/>
      <c r="F12" s="16">
        <f t="shared" ref="F12:G15" si="1">SUM(H12, J12, L12)</f>
        <v>0</v>
      </c>
      <c r="G12" s="16">
        <f t="shared" si="1"/>
        <v>0</v>
      </c>
      <c r="H12" s="16"/>
      <c r="I12" s="16"/>
      <c r="J12" s="16"/>
      <c r="K12" s="16"/>
      <c r="L12" s="16"/>
      <c r="M12" s="16"/>
      <c r="N12" s="16"/>
      <c r="O12" s="16"/>
      <c r="P12" s="28"/>
      <c r="Q12" s="28"/>
      <c r="R12" s="28"/>
      <c r="S12" s="28"/>
      <c r="T12" s="28"/>
      <c r="U12" s="28"/>
      <c r="V12" s="16"/>
      <c r="W12" s="16"/>
      <c r="X12" s="52"/>
      <c r="Y12" s="52"/>
      <c r="Z12" s="52"/>
    </row>
    <row r="13" spans="1:26">
      <c r="A13" s="12" t="s">
        <v>39</v>
      </c>
      <c r="B13" s="22" t="s">
        <v>40</v>
      </c>
      <c r="C13" s="16">
        <f>14+1+4+1+11+4+29+1+10+1+414</f>
        <v>490</v>
      </c>
      <c r="D13" s="16">
        <f>12+4+2+4+18+1+1+219</f>
        <v>261</v>
      </c>
      <c r="E13" s="16"/>
      <c r="F13" s="16">
        <f>SUM(H13, J13, L13)</f>
        <v>131002.56</v>
      </c>
      <c r="G13" s="16">
        <f t="shared" si="1"/>
        <v>117222.79999999999</v>
      </c>
      <c r="H13" s="16">
        <f>1439+1358+1900.7+2099+5156.6+334.1+3490+80+87907.86+1590.5+19339</f>
        <v>124694.76</v>
      </c>
      <c r="I13" s="149">
        <f>1232.4+1358+1900.7+2099+3770.2+334.1+3490+80+83600.9+1590.5+11264+203</f>
        <v>110922.79999999999</v>
      </c>
      <c r="J13" s="16">
        <f>757+1417.1+2079+2054.7</f>
        <v>6307.8</v>
      </c>
      <c r="K13" s="16">
        <f>757+1409.3+2079+2054.7</f>
        <v>6300</v>
      </c>
      <c r="L13" s="16"/>
      <c r="M13" s="16"/>
      <c r="N13" s="16">
        <f>546.5+2657.7+707.7+2413.1+2595+80+61944.7+9242</f>
        <v>80186.7</v>
      </c>
      <c r="O13" s="16"/>
      <c r="P13" s="28">
        <f>1957+5179.5+21648.9+203</f>
        <v>28988.400000000001</v>
      </c>
      <c r="Q13" s="28">
        <f>1+10+2+3</f>
        <v>16</v>
      </c>
      <c r="R13" s="28"/>
      <c r="S13" s="28"/>
      <c r="T13" s="28">
        <v>1</v>
      </c>
      <c r="U13" s="28">
        <v>1.32</v>
      </c>
      <c r="V13" s="16">
        <f>12+1+4+4+29+1+8+1+390</f>
        <v>450</v>
      </c>
      <c r="W13" s="16">
        <f>837.2+1358+2657.7+2413.1+5544.7+80+61952.02+1590.5+11264</f>
        <v>87697.22</v>
      </c>
      <c r="X13" s="52"/>
      <c r="Y13" s="52"/>
      <c r="Z13" s="52">
        <v>246</v>
      </c>
    </row>
    <row r="14" spans="1:26">
      <c r="A14" s="12" t="s">
        <v>41</v>
      </c>
      <c r="B14" s="22" t="s">
        <v>42</v>
      </c>
      <c r="C14" s="16">
        <v>1</v>
      </c>
      <c r="D14" s="16">
        <v>1</v>
      </c>
      <c r="E14" s="16"/>
      <c r="F14" s="16">
        <f t="shared" si="1"/>
        <v>20</v>
      </c>
      <c r="G14" s="16">
        <f t="shared" si="1"/>
        <v>20</v>
      </c>
      <c r="H14" s="16">
        <v>20</v>
      </c>
      <c r="I14" s="16">
        <v>20</v>
      </c>
      <c r="J14" s="16"/>
      <c r="K14" s="16"/>
      <c r="L14" s="16"/>
      <c r="M14" s="16"/>
      <c r="N14" s="16"/>
      <c r="O14" s="16"/>
      <c r="P14" s="28"/>
      <c r="Q14" s="28"/>
      <c r="R14" s="28"/>
      <c r="S14" s="28"/>
      <c r="T14" s="28"/>
      <c r="U14" s="28"/>
      <c r="V14" s="16">
        <v>1</v>
      </c>
      <c r="W14" s="16">
        <v>20</v>
      </c>
      <c r="X14" s="52"/>
      <c r="Y14" s="52"/>
      <c r="Z14" s="52"/>
    </row>
    <row r="15" spans="1:26">
      <c r="A15" s="12" t="s">
        <v>44</v>
      </c>
      <c r="B15" s="22" t="s">
        <v>45</v>
      </c>
      <c r="C15" s="16"/>
      <c r="D15" s="16"/>
      <c r="E15" s="16"/>
      <c r="F15" s="16">
        <f t="shared" si="1"/>
        <v>0</v>
      </c>
      <c r="G15" s="16">
        <f t="shared" si="1"/>
        <v>0</v>
      </c>
      <c r="H15" s="16"/>
      <c r="I15" s="16"/>
      <c r="J15" s="16"/>
      <c r="K15" s="16"/>
      <c r="L15" s="16"/>
      <c r="M15" s="16"/>
      <c r="N15" s="16"/>
      <c r="O15" s="16"/>
      <c r="P15" s="28"/>
      <c r="Q15" s="28"/>
      <c r="R15" s="28"/>
      <c r="S15" s="28"/>
      <c r="T15" s="28"/>
      <c r="U15" s="28"/>
      <c r="V15" s="16"/>
      <c r="W15" s="16"/>
      <c r="X15" s="52"/>
      <c r="Y15" s="52"/>
      <c r="Z15" s="52"/>
    </row>
    <row r="16" spans="1:26" ht="31.5">
      <c r="A16" s="12" t="s">
        <v>50</v>
      </c>
      <c r="B16" s="53" t="s">
        <v>103</v>
      </c>
      <c r="C16" s="19">
        <f t="shared" ref="C16:Z16" si="2">SUM(C17:C24)</f>
        <v>3800</v>
      </c>
      <c r="D16" s="19">
        <f t="shared" si="2"/>
        <v>103</v>
      </c>
      <c r="E16" s="19">
        <f t="shared" si="2"/>
        <v>0</v>
      </c>
      <c r="F16" s="19">
        <f>SUM(F17:F24)</f>
        <v>686316.43</v>
      </c>
      <c r="G16" s="19">
        <f t="shared" si="2"/>
        <v>613814.74999999988</v>
      </c>
      <c r="H16" s="19">
        <f t="shared" si="2"/>
        <v>642687.43000000005</v>
      </c>
      <c r="I16" s="19">
        <f t="shared" si="2"/>
        <v>570185.74999999988</v>
      </c>
      <c r="J16" s="19">
        <f t="shared" si="2"/>
        <v>43629</v>
      </c>
      <c r="K16" s="19">
        <f t="shared" si="2"/>
        <v>43629</v>
      </c>
      <c r="L16" s="19">
        <f t="shared" si="2"/>
        <v>0</v>
      </c>
      <c r="M16" s="19">
        <f t="shared" si="2"/>
        <v>0</v>
      </c>
      <c r="N16" s="19">
        <f t="shared" si="2"/>
        <v>196295.97999999998</v>
      </c>
      <c r="O16" s="19">
        <f t="shared" si="2"/>
        <v>0</v>
      </c>
      <c r="P16" s="19">
        <f t="shared" si="2"/>
        <v>9763.7999999999993</v>
      </c>
      <c r="Q16" s="19">
        <f t="shared" si="2"/>
        <v>8</v>
      </c>
      <c r="R16" s="19">
        <f t="shared" si="2"/>
        <v>0</v>
      </c>
      <c r="S16" s="19">
        <f t="shared" si="2"/>
        <v>0</v>
      </c>
      <c r="T16" s="19">
        <f t="shared" si="2"/>
        <v>1</v>
      </c>
      <c r="U16" s="19">
        <f t="shared" si="2"/>
        <v>1</v>
      </c>
      <c r="V16" s="19">
        <f t="shared" si="2"/>
        <v>3540</v>
      </c>
      <c r="W16" s="19">
        <f t="shared" si="2"/>
        <v>410048.77</v>
      </c>
      <c r="X16" s="19">
        <f t="shared" si="2"/>
        <v>0</v>
      </c>
      <c r="Y16" s="19">
        <f t="shared" si="2"/>
        <v>0</v>
      </c>
      <c r="Z16" s="19">
        <f t="shared" si="2"/>
        <v>138</v>
      </c>
    </row>
    <row r="17" spans="1:26">
      <c r="A17" s="12" t="s">
        <v>104</v>
      </c>
      <c r="B17" s="374" t="s">
        <v>742</v>
      </c>
      <c r="C17" s="23">
        <f>2+1+1+10+1+1+1+1+1+1+1+2+20</f>
        <v>43</v>
      </c>
      <c r="D17" s="16" t="s">
        <v>48</v>
      </c>
      <c r="E17" s="16" t="s">
        <v>48</v>
      </c>
      <c r="F17" s="54">
        <f>SUM(H17, J17, L17)</f>
        <v>1845.6</v>
      </c>
      <c r="G17" s="54">
        <f t="shared" ref="F17:G24" si="3">SUM(I17, K17, M17)</f>
        <v>1743.4</v>
      </c>
      <c r="H17" s="23">
        <f>744+22+169+75+232+21+6+25+30+122.6+63+27+33+276</f>
        <v>1845.6</v>
      </c>
      <c r="I17" s="23">
        <f>655.5+60.1+18+169+55.2+192+21+5+22+30+122.6+63+27+27+276</f>
        <v>1743.4</v>
      </c>
      <c r="J17" s="23"/>
      <c r="K17" s="23"/>
      <c r="L17" s="23"/>
      <c r="M17" s="23"/>
      <c r="N17" s="16" t="s">
        <v>48</v>
      </c>
      <c r="O17" s="16" t="s">
        <v>48</v>
      </c>
      <c r="P17" s="28"/>
      <c r="Q17" s="28"/>
      <c r="R17" s="28"/>
      <c r="S17" s="28"/>
      <c r="T17" s="28"/>
      <c r="U17" s="28"/>
      <c r="V17" s="16">
        <f>1+1+1+1+1+1+20</f>
        <v>26</v>
      </c>
      <c r="W17" s="16">
        <f>169+21+30+122.6+63+27+276</f>
        <v>708.6</v>
      </c>
      <c r="X17" s="52"/>
      <c r="Y17" s="52"/>
      <c r="Z17" s="52"/>
    </row>
    <row r="18" spans="1:26">
      <c r="A18" s="12" t="s">
        <v>105</v>
      </c>
      <c r="B18" s="55" t="s">
        <v>743</v>
      </c>
      <c r="C18" s="23">
        <f>65+60+36+10+60+77+751+23+116+94+23+45+121+44+63+124+885</f>
        <v>2597</v>
      </c>
      <c r="D18" s="16" t="s">
        <v>48</v>
      </c>
      <c r="E18" s="16" t="s">
        <v>48</v>
      </c>
      <c r="F18" s="54">
        <f t="shared" si="3"/>
        <v>71140.850000000006</v>
      </c>
      <c r="G18" s="54">
        <f t="shared" si="3"/>
        <v>71724.25</v>
      </c>
      <c r="H18" s="23">
        <f>1999.99+1668+840.16+202.7+1632+4753+2859+1232+4559+806+564+987+815+631+7465+898+20982</f>
        <v>52893.85</v>
      </c>
      <c r="I18" s="23">
        <f>1668+202.7+1931+755.7+1632+5489.85+2859+1232+4559+806+564+987+815+631+7465+898+20982</f>
        <v>53477.25</v>
      </c>
      <c r="J18" s="23">
        <f>6105+767+482+1143+6+9744</f>
        <v>18247</v>
      </c>
      <c r="K18" s="23">
        <f>6105+767+482+1143+6+9744</f>
        <v>18247</v>
      </c>
      <c r="L18" s="23"/>
      <c r="M18" s="23"/>
      <c r="N18" s="16" t="s">
        <v>48</v>
      </c>
      <c r="O18" s="16" t="s">
        <v>48</v>
      </c>
      <c r="P18" s="28"/>
      <c r="Q18" s="28"/>
      <c r="R18" s="28"/>
      <c r="S18" s="28"/>
      <c r="T18" s="28">
        <v>1</v>
      </c>
      <c r="U18" s="28">
        <v>1</v>
      </c>
      <c r="V18" s="16">
        <f>60+31+10+57+60+83+751+23+116+94+23+45+121+44+63+124+885</f>
        <v>2590</v>
      </c>
      <c r="W18" s="16">
        <f>1668+749.56+216+1625.2+1632+4772.85+8964+1999+4559+1288+564+987+1958.4+637+7465+898+30726</f>
        <v>70709.010000000009</v>
      </c>
      <c r="X18" s="52"/>
      <c r="Y18" s="52"/>
      <c r="Z18" s="52">
        <v>102</v>
      </c>
    </row>
    <row r="19" spans="1:26">
      <c r="A19" s="12" t="s">
        <v>106</v>
      </c>
      <c r="B19" s="55" t="s">
        <v>744</v>
      </c>
      <c r="C19" s="23">
        <f>1+7+48+38+6+13+343</f>
        <v>456</v>
      </c>
      <c r="D19" s="16" t="s">
        <v>48</v>
      </c>
      <c r="E19" s="16" t="s">
        <v>48</v>
      </c>
      <c r="F19" s="54">
        <f t="shared" si="3"/>
        <v>113559</v>
      </c>
      <c r="G19" s="54">
        <f t="shared" si="3"/>
        <v>113559</v>
      </c>
      <c r="H19" s="23">
        <f>456+2929+8106+69+955+42911+38850</f>
        <v>94276</v>
      </c>
      <c r="I19" s="23">
        <f>456+2929+8106+69+955+42911+38850</f>
        <v>94276</v>
      </c>
      <c r="J19" s="23">
        <f>1945+740+1964+14634</f>
        <v>19283</v>
      </c>
      <c r="K19" s="23">
        <f>1945+740+1964+14634</f>
        <v>19283</v>
      </c>
      <c r="L19" s="23"/>
      <c r="M19" s="23"/>
      <c r="N19" s="16" t="s">
        <v>48</v>
      </c>
      <c r="O19" s="16" t="s">
        <v>48</v>
      </c>
      <c r="P19" s="28"/>
      <c r="Q19" s="28"/>
      <c r="R19" s="28"/>
      <c r="S19" s="28"/>
      <c r="T19" s="28"/>
      <c r="U19" s="28"/>
      <c r="V19" s="16">
        <f>1+7+48+38+6+13+343</f>
        <v>456</v>
      </c>
      <c r="W19" s="16">
        <f>456+1945+3669+10070+69+955+57545+38850</f>
        <v>113559</v>
      </c>
      <c r="X19" s="52"/>
      <c r="Y19" s="52"/>
      <c r="Z19" s="52">
        <v>36</v>
      </c>
    </row>
    <row r="20" spans="1:26">
      <c r="A20" s="12" t="s">
        <v>107</v>
      </c>
      <c r="B20" s="374" t="s">
        <v>745</v>
      </c>
      <c r="C20" s="23">
        <f>6+3+30+3+2+3+3+3+3+3+9+69</f>
        <v>137</v>
      </c>
      <c r="D20" s="16" t="s">
        <v>48</v>
      </c>
      <c r="E20" s="16" t="s">
        <v>48</v>
      </c>
      <c r="F20" s="54">
        <f t="shared" si="3"/>
        <v>43858.400000000001</v>
      </c>
      <c r="G20" s="54">
        <f t="shared" si="3"/>
        <v>38342.5</v>
      </c>
      <c r="H20" s="23">
        <f>76+2610.9+105.5+1727+193+5512+2558+290+3241+2012+431+538+191+790+23583</f>
        <v>43858.400000000001</v>
      </c>
      <c r="I20" s="23">
        <f>64.4+2118.1+58.7+5.3+781+9+1456+193+5310+2464+240+2497+1828+395+538+191+790+19404</f>
        <v>38342.5</v>
      </c>
      <c r="J20" s="23"/>
      <c r="K20" s="23"/>
      <c r="L20" s="23"/>
      <c r="M20" s="23"/>
      <c r="N20" s="16" t="s">
        <v>48</v>
      </c>
      <c r="O20" s="16" t="s">
        <v>48</v>
      </c>
      <c r="P20" s="28"/>
      <c r="Q20" s="28"/>
      <c r="R20" s="28"/>
      <c r="S20" s="28"/>
      <c r="T20" s="28"/>
      <c r="U20" s="28"/>
      <c r="V20" s="16">
        <f>3+3+3+9</f>
        <v>18</v>
      </c>
      <c r="W20" s="16">
        <f>193+538+191+790</f>
        <v>1712</v>
      </c>
      <c r="X20" s="52"/>
      <c r="Y20" s="52"/>
      <c r="Z20" s="52"/>
    </row>
    <row r="21" spans="1:26">
      <c r="A21" s="12" t="s">
        <v>108</v>
      </c>
      <c r="B21" s="375" t="s">
        <v>746</v>
      </c>
      <c r="C21" s="23">
        <f>16+85+1+15+1+26+50+1</f>
        <v>195</v>
      </c>
      <c r="D21" s="16">
        <f>7+79+17</f>
        <v>103</v>
      </c>
      <c r="E21" s="16"/>
      <c r="F21" s="54">
        <f t="shared" si="3"/>
        <v>418607.28000000009</v>
      </c>
      <c r="G21" s="54">
        <f t="shared" si="3"/>
        <v>352409.39999999997</v>
      </c>
      <c r="H21" s="23">
        <f>6286+277282.59+1361+901.4+43.65+129841+2312+579.64</f>
        <v>418607.28000000009</v>
      </c>
      <c r="I21" s="23">
        <f>3935.8+206723.55+1361+901.4+43.65+137132+2312</f>
        <v>352409.39999999997</v>
      </c>
      <c r="J21" s="23"/>
      <c r="K21" s="23"/>
      <c r="L21" s="23"/>
      <c r="M21" s="23"/>
      <c r="N21" s="16">
        <f>615.4+187968.58+7712</f>
        <v>196295.97999999998</v>
      </c>
      <c r="O21" s="16"/>
      <c r="P21" s="148">
        <f>2074.7+7689.1</f>
        <v>9763.7999999999993</v>
      </c>
      <c r="Q21" s="28">
        <f>3+5</f>
        <v>8</v>
      </c>
      <c r="R21" s="28"/>
      <c r="S21" s="28"/>
      <c r="T21" s="28"/>
      <c r="U21" s="28"/>
      <c r="V21" s="16">
        <f>4+46+1+15+1+12+50</f>
        <v>129</v>
      </c>
      <c r="W21" s="16">
        <f>386.8+138498.55+1361+901.4+43.65+54759.76+2312</f>
        <v>198263.15999999997</v>
      </c>
      <c r="X21" s="52"/>
      <c r="Y21" s="52"/>
      <c r="Z21" s="52"/>
    </row>
    <row r="22" spans="1:26">
      <c r="A22" s="12" t="s">
        <v>109</v>
      </c>
      <c r="B22" s="374" t="s">
        <v>747</v>
      </c>
      <c r="C22" s="23">
        <f>2+1+10+1+1+1+1+1+1+1+3+23</f>
        <v>46</v>
      </c>
      <c r="D22" s="16" t="s">
        <v>48</v>
      </c>
      <c r="E22" s="16" t="s">
        <v>48</v>
      </c>
      <c r="F22" s="54">
        <f t="shared" si="3"/>
        <v>11841.6</v>
      </c>
      <c r="G22" s="54">
        <f t="shared" si="3"/>
        <v>10835.5</v>
      </c>
      <c r="H22" s="23">
        <f>956.6+149+125+1269+618+1554+294+115+166+10+95+6490</f>
        <v>11841.6</v>
      </c>
      <c r="I22" s="23">
        <f>917+20.5+141+125+1085+618+1398+252+115+166+10+91+5897</f>
        <v>10835.5</v>
      </c>
      <c r="J22" s="23"/>
      <c r="K22" s="23"/>
      <c r="L22" s="23"/>
      <c r="M22" s="23"/>
      <c r="N22" s="16" t="s">
        <v>48</v>
      </c>
      <c r="O22" s="16" t="s">
        <v>48</v>
      </c>
      <c r="P22" s="28"/>
      <c r="Q22" s="28"/>
      <c r="R22" s="28"/>
      <c r="S22" s="28"/>
      <c r="T22" s="28"/>
      <c r="U22" s="28"/>
      <c r="V22" s="16">
        <f>1+1+1+1</f>
        <v>4</v>
      </c>
      <c r="W22" s="16">
        <f>125+618+115+10</f>
        <v>868</v>
      </c>
      <c r="X22" s="52"/>
      <c r="Y22" s="52"/>
      <c r="Z22" s="52"/>
    </row>
    <row r="23" spans="1:26">
      <c r="A23" s="12" t="s">
        <v>110</v>
      </c>
      <c r="B23" s="56" t="s">
        <v>111</v>
      </c>
      <c r="C23" s="23">
        <f>1+1+12+1+1+1+1</f>
        <v>18</v>
      </c>
      <c r="D23" s="16" t="s">
        <v>48</v>
      </c>
      <c r="E23" s="16" t="s">
        <v>48</v>
      </c>
      <c r="F23" s="54">
        <f t="shared" si="3"/>
        <v>7774</v>
      </c>
      <c r="G23" s="54">
        <f t="shared" si="3"/>
        <v>7511</v>
      </c>
      <c r="H23" s="23">
        <f>77+318+562+1077+839+23+71+4302</f>
        <v>7269</v>
      </c>
      <c r="I23" s="23">
        <f>77+318+466+1077+672+23+71+4302</f>
        <v>7006</v>
      </c>
      <c r="J23" s="23">
        <f>390+115</f>
        <v>505</v>
      </c>
      <c r="K23" s="23">
        <f>390+115</f>
        <v>505</v>
      </c>
      <c r="L23" s="23"/>
      <c r="M23" s="23"/>
      <c r="N23" s="16" t="s">
        <v>48</v>
      </c>
      <c r="O23" s="16" t="s">
        <v>48</v>
      </c>
      <c r="P23" s="28"/>
      <c r="Q23" s="28"/>
      <c r="R23" s="28"/>
      <c r="S23" s="28"/>
      <c r="T23" s="28"/>
      <c r="U23" s="28"/>
      <c r="V23" s="16">
        <f>1+1+2+1+1+1+1+1</f>
        <v>9</v>
      </c>
      <c r="W23" s="16">
        <f>77+318+390+1077+166+138+71+4302</f>
        <v>6539</v>
      </c>
      <c r="X23" s="52"/>
      <c r="Y23" s="52"/>
      <c r="Z23" s="52"/>
    </row>
    <row r="24" spans="1:26" ht="45">
      <c r="A24" s="12" t="s">
        <v>112</v>
      </c>
      <c r="B24" s="376" t="s">
        <v>748</v>
      </c>
      <c r="C24" s="23">
        <f>1+1+104+7+18+11+1+1+2+13+105+44</f>
        <v>308</v>
      </c>
      <c r="D24" s="16" t="s">
        <v>48</v>
      </c>
      <c r="E24" s="16" t="s">
        <v>48</v>
      </c>
      <c r="F24" s="54">
        <f t="shared" si="3"/>
        <v>17689.7</v>
      </c>
      <c r="G24" s="54">
        <f t="shared" si="3"/>
        <v>17689.7</v>
      </c>
      <c r="H24" s="23">
        <f>16+130+470+2164+2478+800+117+2+23.7+417+673+4805</f>
        <v>12095.7</v>
      </c>
      <c r="I24" s="23">
        <f>16+130+470+2164+2478+800+117+2+23.7+417+673+4805</f>
        <v>12095.7</v>
      </c>
      <c r="J24" s="23">
        <f>5005+589</f>
        <v>5594</v>
      </c>
      <c r="K24" s="23">
        <f>5005+589</f>
        <v>5594</v>
      </c>
      <c r="L24" s="23"/>
      <c r="M24" s="23"/>
      <c r="N24" s="16" t="s">
        <v>48</v>
      </c>
      <c r="O24" s="16" t="s">
        <v>48</v>
      </c>
      <c r="P24" s="28"/>
      <c r="Q24" s="28"/>
      <c r="R24" s="28"/>
      <c r="S24" s="28"/>
      <c r="T24" s="28"/>
      <c r="U24" s="28"/>
      <c r="V24" s="16">
        <f>1+1+104+7+18+11+1+1+2+13+105+44</f>
        <v>308</v>
      </c>
      <c r="W24" s="16">
        <f>16+130+5475+2164+2478+800+117+2+24+417+1262+4805</f>
        <v>17690</v>
      </c>
      <c r="X24" s="52"/>
      <c r="Y24" s="52"/>
      <c r="Z24" s="52"/>
    </row>
    <row r="25" spans="1:26">
      <c r="A25" s="43" t="s">
        <v>97</v>
      </c>
      <c r="B25" s="57" t="s">
        <v>113</v>
      </c>
      <c r="C25" s="58">
        <f t="shared" ref="C25:Z25" si="4">SUM(C11, C16)</f>
        <v>4291</v>
      </c>
      <c r="D25" s="58">
        <f t="shared" si="4"/>
        <v>365</v>
      </c>
      <c r="E25" s="58">
        <f t="shared" si="4"/>
        <v>0</v>
      </c>
      <c r="F25" s="58">
        <f t="shared" si="4"/>
        <v>817338.99</v>
      </c>
      <c r="G25" s="58">
        <f t="shared" si="4"/>
        <v>731057.54999999981</v>
      </c>
      <c r="H25" s="58">
        <f t="shared" si="4"/>
        <v>767402.19000000006</v>
      </c>
      <c r="I25" s="58">
        <f t="shared" si="4"/>
        <v>681128.54999999981</v>
      </c>
      <c r="J25" s="58">
        <f t="shared" si="4"/>
        <v>49936.800000000003</v>
      </c>
      <c r="K25" s="58">
        <f t="shared" si="4"/>
        <v>49929</v>
      </c>
      <c r="L25" s="58">
        <f t="shared" si="4"/>
        <v>0</v>
      </c>
      <c r="M25" s="58">
        <f t="shared" si="4"/>
        <v>0</v>
      </c>
      <c r="N25" s="58">
        <f t="shared" si="4"/>
        <v>276482.68</v>
      </c>
      <c r="O25" s="58">
        <f t="shared" si="4"/>
        <v>0</v>
      </c>
      <c r="P25" s="58">
        <f t="shared" si="4"/>
        <v>38752.199999999997</v>
      </c>
      <c r="Q25" s="58">
        <f t="shared" si="4"/>
        <v>24</v>
      </c>
      <c r="R25" s="58">
        <f t="shared" si="4"/>
        <v>0</v>
      </c>
      <c r="S25" s="58">
        <f t="shared" si="4"/>
        <v>0</v>
      </c>
      <c r="T25" s="58">
        <f t="shared" si="4"/>
        <v>2</v>
      </c>
      <c r="U25" s="58">
        <f t="shared" si="4"/>
        <v>2.3200000000000003</v>
      </c>
      <c r="V25" s="58">
        <f t="shared" si="4"/>
        <v>3991</v>
      </c>
      <c r="W25" s="58">
        <f t="shared" si="4"/>
        <v>497765.99</v>
      </c>
      <c r="X25" s="58">
        <f t="shared" si="4"/>
        <v>0</v>
      </c>
      <c r="Y25" s="58">
        <f t="shared" si="4"/>
        <v>0</v>
      </c>
      <c r="Z25" s="58">
        <f t="shared" si="4"/>
        <v>384</v>
      </c>
    </row>
    <row r="26" spans="1:26" ht="24">
      <c r="A26" s="43" t="s">
        <v>98</v>
      </c>
      <c r="B26" s="57" t="s">
        <v>114</v>
      </c>
      <c r="C26" s="58" t="s">
        <v>48</v>
      </c>
      <c r="D26" s="58" t="s">
        <v>48</v>
      </c>
      <c r="E26" s="58" t="s">
        <v>48</v>
      </c>
      <c r="F26" s="59">
        <f>H26+J26+L26</f>
        <v>970797.7</v>
      </c>
      <c r="G26" s="58" t="s">
        <v>48</v>
      </c>
      <c r="H26" s="150">
        <f>16843.7+4310+216+841+2505+290000+10904+12500+12500+18300+6886+1700+6000+1300+410987+4000+118003</f>
        <v>917795.7</v>
      </c>
      <c r="I26" s="58" t="s">
        <v>48</v>
      </c>
      <c r="J26" s="59">
        <v>53002</v>
      </c>
      <c r="K26" s="58" t="s">
        <v>48</v>
      </c>
      <c r="L26" s="59"/>
      <c r="M26" s="58" t="s">
        <v>48</v>
      </c>
      <c r="N26" s="58" t="s">
        <v>48</v>
      </c>
      <c r="O26" s="58" t="s">
        <v>48</v>
      </c>
      <c r="P26" s="58" t="s">
        <v>48</v>
      </c>
      <c r="Q26" s="58" t="s">
        <v>48</v>
      </c>
      <c r="R26" s="58" t="s">
        <v>48</v>
      </c>
      <c r="S26" s="58" t="s">
        <v>48</v>
      </c>
      <c r="T26" s="58" t="s">
        <v>48</v>
      </c>
      <c r="U26" s="58" t="s">
        <v>48</v>
      </c>
      <c r="V26" s="58" t="s">
        <v>48</v>
      </c>
      <c r="W26" s="58" t="s">
        <v>48</v>
      </c>
      <c r="X26" s="58" t="s">
        <v>48</v>
      </c>
      <c r="Y26" s="58" t="s">
        <v>48</v>
      </c>
      <c r="Z26" s="58" t="s">
        <v>48</v>
      </c>
    </row>
    <row r="27" spans="1:26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</row>
    <row r="29" spans="1:26">
      <c r="A29" s="60" t="s">
        <v>115</v>
      </c>
    </row>
    <row r="30" spans="1:26">
      <c r="A30" s="60" t="s">
        <v>116</v>
      </c>
    </row>
    <row r="31" spans="1:26">
      <c r="A31" s="11" t="s">
        <v>117</v>
      </c>
    </row>
    <row r="32" spans="1:26">
      <c r="A32" s="11" t="s">
        <v>118</v>
      </c>
    </row>
    <row r="33" spans="1:12">
      <c r="A33" s="11" t="s">
        <v>119</v>
      </c>
    </row>
    <row r="34" spans="1:12">
      <c r="A34" s="11" t="s">
        <v>120</v>
      </c>
    </row>
    <row r="35" spans="1:12" ht="66.75" customHeight="1">
      <c r="A35" s="318" t="s">
        <v>121</v>
      </c>
      <c r="B35" s="318"/>
      <c r="C35" s="318"/>
      <c r="D35" s="318"/>
      <c r="E35" s="318"/>
      <c r="F35" s="318"/>
      <c r="G35" s="318"/>
      <c r="H35" s="318"/>
      <c r="I35" s="318"/>
      <c r="J35" s="318"/>
      <c r="K35" s="318"/>
    </row>
    <row r="36" spans="1:12">
      <c r="A36" s="11" t="s">
        <v>122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</row>
    <row r="37" spans="1:12">
      <c r="A37" s="11" t="s">
        <v>123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</row>
    <row r="38" spans="1:12">
      <c r="A38" s="33"/>
    </row>
    <row r="39" spans="1:12" ht="15.75" customHeight="1">
      <c r="A39" s="275" t="s">
        <v>285</v>
      </c>
      <c r="B39" s="275"/>
      <c r="C39" s="275"/>
      <c r="D39" s="275"/>
      <c r="E39" s="275"/>
      <c r="F39" s="275"/>
      <c r="G39" s="275"/>
      <c r="H39" s="275"/>
      <c r="I39" s="275"/>
      <c r="J39" s="275"/>
      <c r="K39" s="275"/>
      <c r="L39" s="275"/>
    </row>
    <row r="40" spans="1:12" ht="15.75" customHeight="1">
      <c r="A40" s="311" t="s">
        <v>286</v>
      </c>
      <c r="B40" s="311"/>
      <c r="C40" s="128"/>
      <c r="D40" s="128"/>
      <c r="E40" s="125" t="s">
        <v>57</v>
      </c>
      <c r="F40" s="125"/>
      <c r="G40" s="125"/>
      <c r="H40" s="125"/>
      <c r="I40" s="125"/>
      <c r="J40" s="125"/>
      <c r="K40" s="125"/>
      <c r="L40" s="125"/>
    </row>
    <row r="41" spans="1:12" ht="15.75">
      <c r="A41" s="270" t="s">
        <v>287</v>
      </c>
      <c r="B41" s="270"/>
      <c r="C41" s="270"/>
      <c r="D41" s="270"/>
      <c r="E41" s="125"/>
      <c r="F41" s="125"/>
      <c r="G41" s="125"/>
      <c r="H41" s="125"/>
      <c r="I41" s="125"/>
      <c r="J41" s="125"/>
      <c r="K41" s="125"/>
      <c r="L41" s="125"/>
    </row>
    <row r="42" spans="1:12">
      <c r="A42" s="126"/>
      <c r="B42" s="125"/>
      <c r="C42" s="125"/>
      <c r="D42" s="125"/>
      <c r="E42" s="125"/>
      <c r="F42" s="125"/>
      <c r="G42" s="125"/>
      <c r="H42" s="125"/>
      <c r="I42" s="125"/>
      <c r="J42" s="125"/>
      <c r="K42" s="125"/>
      <c r="L42" s="125"/>
    </row>
    <row r="43" spans="1:12">
      <c r="A43" s="127"/>
      <c r="B43" s="125"/>
      <c r="C43" s="125"/>
      <c r="D43" s="125"/>
      <c r="E43" s="125"/>
      <c r="F43" s="125"/>
      <c r="G43" s="125"/>
      <c r="H43" s="125"/>
      <c r="I43" s="125"/>
      <c r="J43" s="125"/>
      <c r="K43" s="125"/>
      <c r="L43" s="125"/>
    </row>
    <row r="44" spans="1:12" ht="12.75" customHeight="1">
      <c r="A44" s="283" t="s">
        <v>289</v>
      </c>
      <c r="B44" s="283"/>
      <c r="C44" s="125"/>
      <c r="D44" s="125"/>
      <c r="E44" s="125"/>
      <c r="F44" s="125"/>
      <c r="G44" s="125"/>
      <c r="H44" s="125"/>
      <c r="I44" s="125"/>
      <c r="J44" s="125"/>
      <c r="K44" s="125"/>
      <c r="L44" s="125"/>
    </row>
    <row r="45" spans="1:12">
      <c r="A45" s="283"/>
      <c r="B45" s="283"/>
      <c r="C45" s="125"/>
      <c r="D45" s="125"/>
      <c r="E45" s="125"/>
      <c r="F45" s="125"/>
      <c r="G45" s="125"/>
      <c r="H45" s="125"/>
      <c r="I45" s="125"/>
      <c r="J45" s="125"/>
      <c r="K45" s="125"/>
      <c r="L45" s="125"/>
    </row>
    <row r="46" spans="1:12">
      <c r="A46" s="127"/>
      <c r="B46" s="125"/>
      <c r="C46" s="125"/>
      <c r="D46" s="125"/>
      <c r="E46" s="125"/>
      <c r="F46" s="125"/>
      <c r="G46" s="125"/>
      <c r="H46" s="125"/>
      <c r="I46" s="125"/>
      <c r="J46" s="125"/>
      <c r="K46" s="125"/>
      <c r="L46" s="125"/>
    </row>
  </sheetData>
  <mergeCells count="28">
    <mergeCell ref="Z7:Z9"/>
    <mergeCell ref="X7:Y8"/>
    <mergeCell ref="U7:U9"/>
    <mergeCell ref="V7:W8"/>
    <mergeCell ref="Q8:Q9"/>
    <mergeCell ref="P7:S7"/>
    <mergeCell ref="R8:R9"/>
    <mergeCell ref="S8:S9"/>
    <mergeCell ref="T7:T9"/>
    <mergeCell ref="P8:P9"/>
    <mergeCell ref="B3:N3"/>
    <mergeCell ref="B4:N4"/>
    <mergeCell ref="B5:N5"/>
    <mergeCell ref="F7:O7"/>
    <mergeCell ref="J8:K8"/>
    <mergeCell ref="F8:G8"/>
    <mergeCell ref="H8:I8"/>
    <mergeCell ref="O8:O9"/>
    <mergeCell ref="N8:N9"/>
    <mergeCell ref="L8:M8"/>
    <mergeCell ref="B7:B9"/>
    <mergeCell ref="A39:L39"/>
    <mergeCell ref="A41:D41"/>
    <mergeCell ref="A44:B45"/>
    <mergeCell ref="A40:B40"/>
    <mergeCell ref="C7:E8"/>
    <mergeCell ref="A35:K35"/>
    <mergeCell ref="A7:A9"/>
  </mergeCells>
  <pageMargins left="0.39370077848434398" right="0.39370077848434398" top="0.39370077848434398" bottom="0.39370077848434398" header="0.51181101799011197" footer="0.51181101799011197"/>
  <pageSetup paperSize="9" scale="4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4"/>
  <sheetViews>
    <sheetView topLeftCell="A8" workbookViewId="0">
      <selection sqref="A1:L22"/>
    </sheetView>
  </sheetViews>
  <sheetFormatPr defaultColWidth="9" defaultRowHeight="15.75"/>
  <cols>
    <col min="1" max="1" width="20.5703125" style="62" customWidth="1"/>
    <col min="2" max="3" width="22.28515625" style="62" customWidth="1"/>
    <col min="4" max="4" width="11.7109375" style="62" customWidth="1"/>
    <col min="5" max="5" width="14.42578125" style="62" customWidth="1"/>
    <col min="6" max="6" width="15.140625" style="62" customWidth="1"/>
    <col min="7" max="7" width="16.85546875" style="6" customWidth="1"/>
    <col min="8" max="8" width="13.5703125" style="6" customWidth="1"/>
    <col min="9" max="9" width="16.85546875" style="6" customWidth="1"/>
    <col min="10" max="11" width="17.42578125" style="6" customWidth="1"/>
    <col min="12" max="12" width="23.85546875" style="6" customWidth="1"/>
    <col min="13" max="13" width="24" style="6" customWidth="1"/>
    <col min="14" max="14" width="9" style="6" customWidth="1"/>
    <col min="15" max="16384" width="9" style="6"/>
  </cols>
  <sheetData>
    <row r="1" spans="1:12">
      <c r="L1" s="11" t="s">
        <v>124</v>
      </c>
    </row>
    <row r="2" spans="1:12">
      <c r="A2" s="341" t="s">
        <v>290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</row>
    <row r="4" spans="1:12" s="2" customFormat="1" ht="39" customHeight="1">
      <c r="A4" s="343" t="s">
        <v>125</v>
      </c>
      <c r="B4" s="343" t="s">
        <v>126</v>
      </c>
      <c r="C4" s="343" t="s">
        <v>127</v>
      </c>
      <c r="D4" s="343" t="s">
        <v>128</v>
      </c>
      <c r="E4" s="345"/>
      <c r="F4" s="346" t="s">
        <v>129</v>
      </c>
      <c r="G4" s="347"/>
      <c r="H4" s="343" t="s">
        <v>130</v>
      </c>
      <c r="I4" s="345"/>
      <c r="J4" s="343" t="s">
        <v>131</v>
      </c>
      <c r="K4" s="343" t="s">
        <v>132</v>
      </c>
      <c r="L4" s="343" t="s">
        <v>133</v>
      </c>
    </row>
    <row r="5" spans="1:12" s="2" customFormat="1" ht="56.25" customHeight="1">
      <c r="A5" s="344"/>
      <c r="B5" s="344"/>
      <c r="C5" s="344"/>
      <c r="D5" s="63" t="s">
        <v>20</v>
      </c>
      <c r="E5" s="63" t="s">
        <v>134</v>
      </c>
      <c r="F5" s="63" t="s">
        <v>135</v>
      </c>
      <c r="G5" s="63" t="s">
        <v>136</v>
      </c>
      <c r="H5" s="63" t="s">
        <v>135</v>
      </c>
      <c r="I5" s="63" t="s">
        <v>137</v>
      </c>
      <c r="J5" s="344"/>
      <c r="K5" s="344"/>
      <c r="L5" s="344"/>
    </row>
    <row r="6" spans="1:12" s="2" customFormat="1" ht="12.75">
      <c r="A6" s="64">
        <v>1</v>
      </c>
      <c r="B6" s="64">
        <v>2</v>
      </c>
      <c r="C6" s="123">
        <v>3</v>
      </c>
      <c r="D6" s="123" t="s">
        <v>138</v>
      </c>
      <c r="E6" s="123">
        <v>5</v>
      </c>
      <c r="F6" s="123" t="s">
        <v>139</v>
      </c>
      <c r="G6" s="123">
        <v>7</v>
      </c>
      <c r="H6" s="123" t="s">
        <v>140</v>
      </c>
      <c r="I6" s="123">
        <v>9</v>
      </c>
      <c r="J6" s="123">
        <v>10</v>
      </c>
      <c r="K6" s="123">
        <v>11</v>
      </c>
      <c r="L6" s="123">
        <v>12</v>
      </c>
    </row>
    <row r="7" spans="1:12" ht="131.25" customHeight="1">
      <c r="A7" s="349" t="s">
        <v>280</v>
      </c>
      <c r="B7" s="349" t="s">
        <v>284</v>
      </c>
      <c r="C7" s="118" t="s">
        <v>281</v>
      </c>
      <c r="D7" s="350">
        <v>54</v>
      </c>
      <c r="E7" s="118">
        <v>15</v>
      </c>
      <c r="F7" s="351">
        <v>184700</v>
      </c>
      <c r="G7" s="135">
        <v>5516.4</v>
      </c>
      <c r="H7" s="353">
        <v>3053</v>
      </c>
      <c r="I7" s="118">
        <v>114</v>
      </c>
      <c r="J7" s="118">
        <v>174</v>
      </c>
      <c r="K7" s="136">
        <v>342.52</v>
      </c>
      <c r="L7" s="349"/>
    </row>
    <row r="8" spans="1:12" ht="123" customHeight="1">
      <c r="A8" s="349"/>
      <c r="B8" s="349"/>
      <c r="C8" s="118" t="s">
        <v>282</v>
      </c>
      <c r="D8" s="350"/>
      <c r="E8" s="137">
        <v>38</v>
      </c>
      <c r="F8" s="352"/>
      <c r="G8" s="137">
        <v>12173.6</v>
      </c>
      <c r="H8" s="354"/>
      <c r="I8" s="137">
        <v>194</v>
      </c>
      <c r="J8" s="137">
        <v>235</v>
      </c>
      <c r="K8" s="137">
        <v>4196.6400000000003</v>
      </c>
      <c r="L8" s="349"/>
    </row>
    <row r="9" spans="1:12" ht="156.75" customHeight="1">
      <c r="A9" s="349"/>
      <c r="B9" s="349"/>
      <c r="C9" s="118" t="s">
        <v>283</v>
      </c>
      <c r="D9" s="350"/>
      <c r="E9" s="137">
        <v>1</v>
      </c>
      <c r="F9" s="352"/>
      <c r="G9" s="137">
        <v>0</v>
      </c>
      <c r="H9" s="354"/>
      <c r="I9" s="137">
        <v>0</v>
      </c>
      <c r="J9" s="137">
        <v>0</v>
      </c>
      <c r="K9" s="137">
        <v>0</v>
      </c>
      <c r="L9" s="349"/>
    </row>
    <row r="10" spans="1:12" ht="24.75" customHeight="1">
      <c r="A10" s="119"/>
      <c r="B10" s="119"/>
      <c r="C10" s="119"/>
      <c r="D10" s="120"/>
      <c r="E10" s="121"/>
      <c r="F10" s="122"/>
      <c r="G10" s="133">
        <f>SUM(G7:G9)</f>
        <v>17690</v>
      </c>
      <c r="H10" s="124"/>
      <c r="I10" s="132">
        <f>SUM(I7:I9)</f>
        <v>308</v>
      </c>
      <c r="J10" s="132">
        <f>SUM(J7:J9)</f>
        <v>409</v>
      </c>
      <c r="K10" s="134">
        <f>SUM(K7:K8,K9)</f>
        <v>4539.16</v>
      </c>
      <c r="L10" s="119"/>
    </row>
    <row r="11" spans="1:12" s="2" customFormat="1" ht="12.75">
      <c r="A11" s="11" t="s">
        <v>141</v>
      </c>
      <c r="B11" s="3"/>
      <c r="C11" s="3"/>
      <c r="D11" s="3"/>
      <c r="E11" s="3"/>
      <c r="F11" s="3"/>
    </row>
    <row r="12" spans="1:12" s="2" customFormat="1" ht="12.75">
      <c r="A12" s="11" t="s">
        <v>142</v>
      </c>
      <c r="B12" s="3"/>
      <c r="C12" s="3"/>
      <c r="D12" s="3"/>
      <c r="E12" s="3"/>
      <c r="F12" s="3"/>
    </row>
    <row r="13" spans="1:12" s="2" customFormat="1" ht="12.75">
      <c r="A13" s="318" t="s">
        <v>143</v>
      </c>
      <c r="B13" s="318"/>
      <c r="C13" s="318"/>
      <c r="D13" s="318"/>
      <c r="E13" s="318"/>
      <c r="F13" s="318"/>
      <c r="G13" s="318"/>
      <c r="H13" s="318"/>
      <c r="I13" s="318"/>
      <c r="J13" s="318"/>
      <c r="K13" s="318"/>
      <c r="L13" s="318"/>
    </row>
    <row r="14" spans="1:12">
      <c r="A14" s="263" t="s">
        <v>144</v>
      </c>
      <c r="B14" s="264"/>
      <c r="C14" s="264"/>
      <c r="D14" s="264"/>
      <c r="E14" s="264"/>
    </row>
    <row r="16" spans="1:12" s="2" customFormat="1">
      <c r="A16" s="275" t="s">
        <v>285</v>
      </c>
      <c r="B16" s="275"/>
      <c r="C16" s="275"/>
      <c r="D16" s="275"/>
      <c r="E16" s="275"/>
      <c r="F16" s="275"/>
      <c r="G16" s="275"/>
      <c r="H16" s="275"/>
      <c r="I16" s="275"/>
      <c r="J16" s="275"/>
      <c r="K16" s="275"/>
      <c r="L16" s="275"/>
    </row>
    <row r="17" spans="1:12" s="2" customFormat="1" ht="15.75" customHeight="1">
      <c r="A17" s="311" t="s">
        <v>286</v>
      </c>
      <c r="B17" s="311"/>
      <c r="C17" s="271" t="s">
        <v>57</v>
      </c>
      <c r="D17" s="271"/>
      <c r="E17" s="271"/>
      <c r="F17" s="125"/>
      <c r="G17" s="125"/>
      <c r="H17" s="125"/>
      <c r="I17" s="125"/>
      <c r="J17" s="125"/>
      <c r="K17" s="125"/>
      <c r="L17" s="125"/>
    </row>
    <row r="18" spans="1:12">
      <c r="A18" s="270" t="s">
        <v>287</v>
      </c>
      <c r="B18" s="270"/>
      <c r="C18" s="270"/>
      <c r="D18" s="270"/>
      <c r="E18" s="125"/>
      <c r="F18" s="125"/>
      <c r="G18" s="125"/>
      <c r="H18" s="125"/>
      <c r="I18" s="125"/>
      <c r="J18" s="125"/>
      <c r="K18" s="125"/>
      <c r="L18" s="125"/>
    </row>
    <row r="19" spans="1:12">
      <c r="A19" s="126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</row>
    <row r="20" spans="1:12" s="2" customFormat="1" ht="12.75">
      <c r="A20" s="127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</row>
    <row r="21" spans="1:12">
      <c r="A21" s="283" t="s">
        <v>288</v>
      </c>
      <c r="B21" s="283"/>
      <c r="C21" s="125"/>
      <c r="D21" s="125"/>
      <c r="E21" s="125"/>
      <c r="F21" s="125"/>
      <c r="G21" s="125"/>
      <c r="H21" s="125"/>
      <c r="I21" s="125"/>
      <c r="J21" s="125"/>
      <c r="K21" s="125"/>
      <c r="L21" s="125"/>
    </row>
    <row r="22" spans="1:12">
      <c r="A22" s="283"/>
      <c r="B22" s="283"/>
      <c r="C22" s="125"/>
      <c r="D22" s="125"/>
      <c r="E22" s="125"/>
      <c r="F22" s="125"/>
      <c r="G22" s="125"/>
      <c r="H22" s="125"/>
      <c r="I22" s="125"/>
      <c r="J22" s="125"/>
      <c r="K22" s="125"/>
      <c r="L22" s="125"/>
    </row>
    <row r="24" spans="1:12">
      <c r="A24" s="348"/>
      <c r="B24" s="348"/>
      <c r="C24" s="348"/>
      <c r="D24" s="348"/>
      <c r="E24" s="348"/>
      <c r="F24" s="348"/>
      <c r="G24" s="348"/>
      <c r="H24" s="348"/>
      <c r="I24" s="348"/>
      <c r="J24" s="348"/>
      <c r="K24" s="348"/>
      <c r="L24" s="348"/>
    </row>
  </sheetData>
  <mergeCells count="23">
    <mergeCell ref="A24:L24"/>
    <mergeCell ref="J4:J5"/>
    <mergeCell ref="K4:K5"/>
    <mergeCell ref="L4:L5"/>
    <mergeCell ref="A13:L13"/>
    <mergeCell ref="A7:A9"/>
    <mergeCell ref="B7:B9"/>
    <mergeCell ref="D7:D9"/>
    <mergeCell ref="F7:F9"/>
    <mergeCell ref="H7:H9"/>
    <mergeCell ref="L7:L9"/>
    <mergeCell ref="A16:L16"/>
    <mergeCell ref="A18:D18"/>
    <mergeCell ref="A21:B22"/>
    <mergeCell ref="A17:B17"/>
    <mergeCell ref="C17:E17"/>
    <mergeCell ref="A2:L2"/>
    <mergeCell ref="A4:A5"/>
    <mergeCell ref="B4:B5"/>
    <mergeCell ref="C4:C5"/>
    <mergeCell ref="D4:E4"/>
    <mergeCell ref="F4:G4"/>
    <mergeCell ref="H4:I4"/>
  </mergeCells>
  <pageMargins left="0.70000004768371604" right="0.70000004768371604" top="0.75" bottom="0.75" header="0.30000001192092901" footer="0.30000001192092901"/>
  <pageSetup paperSize="9" scale="6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L30"/>
  <sheetViews>
    <sheetView workbookViewId="0">
      <selection activeCell="B5" sqref="B5"/>
    </sheetView>
  </sheetViews>
  <sheetFormatPr defaultColWidth="9" defaultRowHeight="15"/>
  <cols>
    <col min="1" max="1" width="7.28515625" style="38" customWidth="1"/>
    <col min="2" max="2" width="43.85546875" style="38" customWidth="1"/>
    <col min="3" max="3" width="33.28515625" style="38" customWidth="1"/>
    <col min="4" max="5" width="16" style="38" customWidth="1"/>
    <col min="6" max="6" width="9" style="38" customWidth="1"/>
    <col min="7" max="16384" width="9" style="38"/>
  </cols>
  <sheetData>
    <row r="1" spans="1:5">
      <c r="E1" s="65" t="s">
        <v>145</v>
      </c>
    </row>
    <row r="3" spans="1:5">
      <c r="A3" s="66" t="s">
        <v>146</v>
      </c>
      <c r="B3" s="66"/>
      <c r="C3" s="66"/>
      <c r="D3" s="66"/>
      <c r="E3" s="66"/>
    </row>
    <row r="4" spans="1:5">
      <c r="A4" s="360" t="s">
        <v>147</v>
      </c>
      <c r="B4" s="360"/>
      <c r="C4" s="360"/>
      <c r="D4" s="360"/>
      <c r="E4" s="360"/>
    </row>
    <row r="5" spans="1:5" ht="15.75">
      <c r="A5" s="8" t="s">
        <v>1</v>
      </c>
      <c r="B5" s="68"/>
      <c r="C5" s="304"/>
      <c r="D5" s="305"/>
      <c r="E5" s="306"/>
    </row>
    <row r="6" spans="1:5" ht="15" customHeight="1">
      <c r="A6" s="307" t="s">
        <v>2</v>
      </c>
      <c r="B6" s="307"/>
      <c r="C6" s="307"/>
      <c r="D6" s="307"/>
      <c r="E6" s="307"/>
    </row>
    <row r="7" spans="1:5" ht="15" customHeight="1">
      <c r="A7" s="355" t="s">
        <v>148</v>
      </c>
      <c r="B7" s="355"/>
      <c r="C7" s="357"/>
      <c r="D7" s="358"/>
      <c r="E7" s="359"/>
    </row>
    <row r="8" spans="1:5" ht="15" customHeight="1">
      <c r="A8" s="69"/>
      <c r="B8" s="69"/>
      <c r="C8" s="10"/>
      <c r="D8" s="10"/>
      <c r="E8" s="10"/>
    </row>
    <row r="9" spans="1:5" ht="15" customHeight="1">
      <c r="A9" s="356" t="s">
        <v>149</v>
      </c>
      <c r="B9" s="356"/>
      <c r="C9" s="357"/>
      <c r="D9" s="358"/>
      <c r="E9" s="359"/>
    </row>
    <row r="11" spans="1:5" ht="33" customHeight="1">
      <c r="A11" s="355" t="s">
        <v>150</v>
      </c>
      <c r="B11" s="355"/>
      <c r="C11" s="355"/>
      <c r="D11" s="70"/>
    </row>
    <row r="13" spans="1:5" s="71" customFormat="1">
      <c r="A13" s="72" t="s">
        <v>70</v>
      </c>
      <c r="B13" s="72" t="s">
        <v>151</v>
      </c>
      <c r="C13" s="72" t="s">
        <v>152</v>
      </c>
      <c r="D13" s="72" t="s">
        <v>153</v>
      </c>
      <c r="E13" s="72" t="s">
        <v>154</v>
      </c>
    </row>
    <row r="14" spans="1:5">
      <c r="A14" s="73"/>
      <c r="B14" s="73"/>
      <c r="C14" s="73"/>
      <c r="D14" s="73"/>
      <c r="E14" s="73"/>
    </row>
    <row r="15" spans="1:5">
      <c r="A15" s="73"/>
      <c r="B15" s="73"/>
      <c r="C15" s="73"/>
      <c r="D15" s="73"/>
      <c r="E15" s="73"/>
    </row>
    <row r="16" spans="1:5">
      <c r="A16" s="73"/>
      <c r="B16" s="73"/>
      <c r="C16" s="73"/>
      <c r="D16" s="73"/>
      <c r="E16" s="73"/>
    </row>
    <row r="17" spans="1:12">
      <c r="A17" s="73"/>
      <c r="B17" s="73"/>
      <c r="C17" s="73"/>
      <c r="D17" s="73"/>
      <c r="E17" s="73"/>
    </row>
    <row r="18" spans="1:12">
      <c r="A18" s="73"/>
      <c r="B18" s="73"/>
      <c r="C18" s="73"/>
      <c r="D18" s="73"/>
      <c r="E18" s="73"/>
    </row>
    <row r="20" spans="1:12">
      <c r="A20" s="31" t="s">
        <v>155</v>
      </c>
    </row>
    <row r="23" spans="1:12" s="2" customFormat="1" ht="12.75" customHeight="1">
      <c r="A23" s="275" t="s">
        <v>285</v>
      </c>
      <c r="B23" s="275"/>
      <c r="C23" s="275"/>
      <c r="D23" s="275"/>
      <c r="E23" s="275"/>
      <c r="F23" s="275"/>
      <c r="G23" s="275"/>
      <c r="H23" s="275"/>
      <c r="I23" s="275"/>
      <c r="J23" s="275"/>
      <c r="K23" s="275"/>
      <c r="L23" s="275"/>
    </row>
    <row r="24" spans="1:12" s="2" customFormat="1" ht="15.75" customHeight="1">
      <c r="A24" s="311" t="s">
        <v>286</v>
      </c>
      <c r="B24" s="311"/>
      <c r="C24" s="130" t="s">
        <v>57</v>
      </c>
      <c r="D24" s="125"/>
      <c r="E24" s="125"/>
      <c r="F24" s="125"/>
      <c r="G24" s="125"/>
      <c r="H24" s="125"/>
      <c r="I24" s="125"/>
      <c r="J24" s="125"/>
      <c r="K24" s="125"/>
      <c r="L24" s="125"/>
    </row>
    <row r="25" spans="1:12" ht="15.75">
      <c r="A25" s="270" t="s">
        <v>287</v>
      </c>
      <c r="B25" s="270"/>
      <c r="C25" s="270"/>
      <c r="D25" s="270"/>
      <c r="E25" s="125"/>
      <c r="F25" s="125"/>
      <c r="G25" s="125"/>
      <c r="H25" s="125"/>
      <c r="I25" s="125"/>
      <c r="J25" s="125"/>
      <c r="K25" s="125"/>
      <c r="L25" s="125"/>
    </row>
    <row r="26" spans="1:12">
      <c r="A26" s="126"/>
      <c r="B26" s="125"/>
      <c r="C26" s="125"/>
      <c r="D26" s="125"/>
      <c r="E26" s="125"/>
      <c r="F26" s="125"/>
      <c r="G26" s="125"/>
      <c r="H26" s="125"/>
      <c r="I26" s="125"/>
      <c r="J26" s="125"/>
      <c r="K26" s="125"/>
      <c r="L26" s="125"/>
    </row>
    <row r="27" spans="1:12">
      <c r="A27" s="127"/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</row>
    <row r="28" spans="1:12">
      <c r="A28" s="283" t="s">
        <v>288</v>
      </c>
      <c r="B28" s="283"/>
      <c r="C28" s="125"/>
      <c r="D28" s="125"/>
      <c r="E28" s="125"/>
      <c r="F28" s="125"/>
      <c r="G28" s="125"/>
      <c r="H28" s="125"/>
      <c r="I28" s="125"/>
      <c r="J28" s="125"/>
      <c r="K28" s="125"/>
      <c r="L28" s="125"/>
    </row>
    <row r="29" spans="1:12">
      <c r="A29" s="283"/>
      <c r="B29" s="283"/>
      <c r="C29" s="125"/>
      <c r="D29" s="125"/>
      <c r="E29" s="125"/>
      <c r="F29" s="125"/>
      <c r="G29" s="125"/>
      <c r="H29" s="125"/>
      <c r="I29" s="125"/>
      <c r="J29" s="125"/>
      <c r="K29" s="125"/>
      <c r="L29" s="125"/>
    </row>
    <row r="30" spans="1:12">
      <c r="A30" s="127"/>
      <c r="B30" s="125"/>
      <c r="C30" s="125"/>
      <c r="D30" s="125"/>
      <c r="E30" s="125"/>
      <c r="F30" s="125"/>
      <c r="G30" s="125"/>
      <c r="H30" s="125"/>
      <c r="I30" s="125"/>
      <c r="J30" s="125"/>
      <c r="K30" s="125"/>
      <c r="L30" s="125"/>
    </row>
  </sheetData>
  <mergeCells count="12">
    <mergeCell ref="A9:B9"/>
    <mergeCell ref="C9:E9"/>
    <mergeCell ref="A4:E4"/>
    <mergeCell ref="C5:E5"/>
    <mergeCell ref="A6:E6"/>
    <mergeCell ref="A7:B7"/>
    <mergeCell ref="C7:E7"/>
    <mergeCell ref="A23:L23"/>
    <mergeCell ref="A25:D25"/>
    <mergeCell ref="A28:B29"/>
    <mergeCell ref="A24:B24"/>
    <mergeCell ref="A11:C11"/>
  </mergeCells>
  <pageMargins left="0.70866137742996205" right="0.70866137742996205" top="0.74803149700164795" bottom="0.74803149700164795" header="0.31496062874794001" footer="0.31496062874794001"/>
  <pageSetup paperSize="9" fitToHeight="10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8"/>
  <sheetViews>
    <sheetView topLeftCell="A60" workbookViewId="0">
      <selection sqref="A1:Q73"/>
    </sheetView>
  </sheetViews>
  <sheetFormatPr defaultColWidth="9" defaultRowHeight="15"/>
  <cols>
    <col min="1" max="1" width="4.7109375" style="38" customWidth="1"/>
    <col min="2" max="2" width="13.5703125" style="38" customWidth="1"/>
    <col min="3" max="3" width="11.140625" style="38" customWidth="1"/>
    <col min="4" max="4" width="9.140625" style="38" customWidth="1"/>
    <col min="5" max="5" width="20" style="38" customWidth="1"/>
    <col min="6" max="6" width="12.140625" style="38" customWidth="1"/>
    <col min="7" max="7" width="13.5703125" style="38" customWidth="1"/>
    <col min="8" max="8" width="11.7109375" style="38" customWidth="1"/>
    <col min="9" max="9" width="10.5703125" style="38" customWidth="1"/>
    <col min="10" max="10" width="15" style="38" customWidth="1"/>
    <col min="11" max="13" width="12.28515625" style="38" customWidth="1"/>
    <col min="14" max="15" width="11.28515625" style="38" customWidth="1"/>
    <col min="16" max="16" width="16.28515625" style="38" customWidth="1"/>
    <col min="17" max="17" width="18.28515625" style="38" customWidth="1"/>
    <col min="18" max="18" width="9" style="38" customWidth="1"/>
    <col min="19" max="16384" width="9" style="38"/>
  </cols>
  <sheetData>
    <row r="1" spans="1:17">
      <c r="P1" s="38" t="s">
        <v>156</v>
      </c>
    </row>
    <row r="3" spans="1:17">
      <c r="B3" s="360" t="s">
        <v>157</v>
      </c>
      <c r="C3" s="360"/>
      <c r="D3" s="360"/>
      <c r="E3" s="360"/>
      <c r="F3" s="360"/>
      <c r="G3" s="360"/>
      <c r="H3" s="360"/>
      <c r="I3" s="360"/>
      <c r="J3" s="360"/>
      <c r="K3" s="360"/>
      <c r="L3" s="67"/>
    </row>
    <row r="4" spans="1:17" ht="15.75" customHeight="1">
      <c r="B4" s="39" t="s">
        <v>1</v>
      </c>
      <c r="C4" s="361" t="s">
        <v>291</v>
      </c>
      <c r="D4" s="361"/>
      <c r="E4" s="361"/>
      <c r="F4" s="361"/>
      <c r="G4" s="361"/>
      <c r="H4" s="361"/>
      <c r="I4" s="361"/>
      <c r="J4" s="361"/>
      <c r="K4" s="8"/>
      <c r="L4" s="8"/>
    </row>
    <row r="5" spans="1:17" ht="15" customHeight="1">
      <c r="B5" s="307" t="s">
        <v>2</v>
      </c>
      <c r="C5" s="307"/>
      <c r="D5" s="307"/>
      <c r="E5" s="307"/>
      <c r="F5" s="307"/>
      <c r="G5" s="307"/>
      <c r="H5" s="307"/>
      <c r="I5" s="307"/>
      <c r="J5" s="307"/>
      <c r="K5" s="307"/>
      <c r="L5" s="10"/>
    </row>
    <row r="7" spans="1:17" s="74" customFormat="1" ht="84.75" customHeight="1">
      <c r="A7" s="75" t="s">
        <v>70</v>
      </c>
      <c r="B7" s="75" t="s">
        <v>158</v>
      </c>
      <c r="C7" s="75" t="s">
        <v>159</v>
      </c>
      <c r="D7" s="75" t="s">
        <v>160</v>
      </c>
      <c r="E7" s="75" t="s">
        <v>161</v>
      </c>
      <c r="F7" s="75" t="s">
        <v>162</v>
      </c>
      <c r="G7" s="75" t="s">
        <v>163</v>
      </c>
      <c r="H7" s="75" t="s">
        <v>164</v>
      </c>
      <c r="I7" s="75" t="s">
        <v>165</v>
      </c>
      <c r="J7" s="75" t="s">
        <v>166</v>
      </c>
      <c r="K7" s="75" t="s">
        <v>167</v>
      </c>
      <c r="L7" s="75" t="s">
        <v>168</v>
      </c>
      <c r="M7" s="75" t="s">
        <v>169</v>
      </c>
      <c r="N7" s="75" t="s">
        <v>170</v>
      </c>
      <c r="O7" s="75" t="s">
        <v>171</v>
      </c>
      <c r="P7" s="75" t="s">
        <v>172</v>
      </c>
      <c r="Q7" s="75" t="s">
        <v>173</v>
      </c>
    </row>
    <row r="8" spans="1:17">
      <c r="A8" s="76">
        <v>1</v>
      </c>
      <c r="B8" s="76">
        <v>2</v>
      </c>
      <c r="C8" s="76">
        <v>3</v>
      </c>
      <c r="D8" s="76">
        <v>4</v>
      </c>
      <c r="E8" s="76">
        <v>5</v>
      </c>
      <c r="F8" s="76">
        <v>6</v>
      </c>
      <c r="G8" s="76">
        <v>7</v>
      </c>
      <c r="H8" s="76">
        <v>8</v>
      </c>
      <c r="I8" s="76">
        <v>9</v>
      </c>
      <c r="J8" s="76">
        <v>10</v>
      </c>
      <c r="K8" s="76">
        <v>11</v>
      </c>
      <c r="L8" s="76">
        <v>12</v>
      </c>
      <c r="M8" s="76">
        <v>13</v>
      </c>
      <c r="N8" s="76">
        <v>14</v>
      </c>
      <c r="O8" s="76">
        <v>15</v>
      </c>
      <c r="P8" s="76">
        <v>16</v>
      </c>
      <c r="Q8" s="76">
        <v>17</v>
      </c>
    </row>
    <row r="9" spans="1:17" ht="72">
      <c r="A9" s="139">
        <v>1</v>
      </c>
      <c r="B9" s="139" t="s">
        <v>293</v>
      </c>
      <c r="C9" s="139">
        <v>4222003176</v>
      </c>
      <c r="D9" s="139" t="s">
        <v>292</v>
      </c>
      <c r="E9" s="139" t="s">
        <v>293</v>
      </c>
      <c r="F9" s="139">
        <v>4222003176</v>
      </c>
      <c r="G9" s="139" t="s">
        <v>294</v>
      </c>
      <c r="H9" s="139" t="s">
        <v>295</v>
      </c>
      <c r="I9" s="139" t="s">
        <v>296</v>
      </c>
      <c r="J9" s="139" t="s">
        <v>298</v>
      </c>
      <c r="K9" s="139" t="s">
        <v>299</v>
      </c>
      <c r="L9" s="139" t="s">
        <v>300</v>
      </c>
      <c r="M9" s="139" t="s">
        <v>301</v>
      </c>
      <c r="N9" s="139" t="s">
        <v>302</v>
      </c>
      <c r="O9" s="139" t="s">
        <v>303</v>
      </c>
      <c r="P9" s="139" t="s">
        <v>304</v>
      </c>
      <c r="Q9" s="139" t="s">
        <v>297</v>
      </c>
    </row>
    <row r="10" spans="1:17" ht="72">
      <c r="A10" s="139">
        <v>2</v>
      </c>
      <c r="B10" s="139" t="s">
        <v>293</v>
      </c>
      <c r="C10" s="139">
        <v>4222003176</v>
      </c>
      <c r="D10" s="139" t="s">
        <v>356</v>
      </c>
      <c r="E10" s="139" t="s">
        <v>339</v>
      </c>
      <c r="F10" s="139">
        <v>4222009065</v>
      </c>
      <c r="G10" s="139" t="s">
        <v>349</v>
      </c>
      <c r="H10" s="139">
        <v>41835</v>
      </c>
      <c r="I10" s="230" t="s">
        <v>350</v>
      </c>
      <c r="J10" s="139" t="s">
        <v>353</v>
      </c>
      <c r="K10" s="139" t="s">
        <v>351</v>
      </c>
      <c r="L10" s="139" t="s">
        <v>352</v>
      </c>
      <c r="M10" s="139" t="s">
        <v>354</v>
      </c>
      <c r="N10" s="139">
        <v>42700</v>
      </c>
      <c r="O10" s="139" t="s">
        <v>303</v>
      </c>
      <c r="P10" s="139" t="s">
        <v>304</v>
      </c>
      <c r="Q10" s="139" t="s">
        <v>297</v>
      </c>
    </row>
    <row r="11" spans="1:17" ht="60">
      <c r="A11" s="139">
        <v>3</v>
      </c>
      <c r="B11" s="188" t="s">
        <v>340</v>
      </c>
      <c r="C11" s="139">
        <v>4222003176</v>
      </c>
      <c r="D11" s="139" t="s">
        <v>348</v>
      </c>
      <c r="E11" s="188" t="s">
        <v>341</v>
      </c>
      <c r="F11" s="188">
        <v>4222012928</v>
      </c>
      <c r="G11" s="139" t="s">
        <v>294</v>
      </c>
      <c r="H11" s="188" t="s">
        <v>342</v>
      </c>
      <c r="I11" s="188" t="s">
        <v>343</v>
      </c>
      <c r="J11" s="188" t="s">
        <v>344</v>
      </c>
      <c r="K11" s="188" t="s">
        <v>345</v>
      </c>
      <c r="L11" s="188" t="s">
        <v>346</v>
      </c>
      <c r="M11" s="188" t="s">
        <v>355</v>
      </c>
      <c r="N11" s="188" t="s">
        <v>347</v>
      </c>
      <c r="O11" s="188" t="s">
        <v>303</v>
      </c>
      <c r="P11" s="188" t="s">
        <v>304</v>
      </c>
      <c r="Q11" s="139" t="s">
        <v>297</v>
      </c>
    </row>
    <row r="12" spans="1:17" ht="60">
      <c r="A12" s="190">
        <v>4</v>
      </c>
      <c r="B12" s="231" t="s">
        <v>357</v>
      </c>
      <c r="C12" s="231">
        <v>4222013713</v>
      </c>
      <c r="D12" s="231" t="s">
        <v>362</v>
      </c>
      <c r="E12" s="231" t="s">
        <v>357</v>
      </c>
      <c r="F12" s="231">
        <v>4222013713</v>
      </c>
      <c r="G12" s="190" t="s">
        <v>294</v>
      </c>
      <c r="H12" s="231" t="s">
        <v>358</v>
      </c>
      <c r="I12" s="232" t="s">
        <v>359</v>
      </c>
      <c r="J12" s="231" t="s">
        <v>360</v>
      </c>
      <c r="K12" s="231" t="s">
        <v>361</v>
      </c>
      <c r="L12" s="231" t="s">
        <v>360</v>
      </c>
      <c r="M12" s="231" t="s">
        <v>361</v>
      </c>
      <c r="N12" s="231" t="s">
        <v>358</v>
      </c>
      <c r="O12" s="231" t="s">
        <v>303</v>
      </c>
      <c r="P12" s="231" t="s">
        <v>304</v>
      </c>
      <c r="Q12" s="231" t="s">
        <v>297</v>
      </c>
    </row>
    <row r="13" spans="1:17" ht="72">
      <c r="A13" s="192">
        <v>5</v>
      </c>
      <c r="B13" s="188" t="s">
        <v>340</v>
      </c>
      <c r="C13" s="139">
        <v>4222003176</v>
      </c>
      <c r="D13" s="192" t="s">
        <v>370</v>
      </c>
      <c r="E13" s="192" t="s">
        <v>369</v>
      </c>
      <c r="F13" s="192">
        <v>4222009668</v>
      </c>
      <c r="G13" s="192" t="s">
        <v>363</v>
      </c>
      <c r="H13" s="192" t="s">
        <v>364</v>
      </c>
      <c r="I13" s="233" t="s">
        <v>371</v>
      </c>
      <c r="J13" s="192" t="s">
        <v>365</v>
      </c>
      <c r="K13" s="192" t="s">
        <v>366</v>
      </c>
      <c r="L13" s="192" t="s">
        <v>367</v>
      </c>
      <c r="M13" s="192" t="s">
        <v>368</v>
      </c>
      <c r="N13" s="192" t="s">
        <v>364</v>
      </c>
      <c r="O13" s="192" t="s">
        <v>303</v>
      </c>
      <c r="P13" s="192" t="s">
        <v>304</v>
      </c>
      <c r="Q13" s="192" t="s">
        <v>297</v>
      </c>
    </row>
    <row r="14" spans="1:17" ht="60">
      <c r="A14" s="191">
        <v>6</v>
      </c>
      <c r="B14" s="191" t="s">
        <v>372</v>
      </c>
      <c r="C14" s="191">
        <v>4222003137</v>
      </c>
      <c r="D14" s="191" t="s">
        <v>373</v>
      </c>
      <c r="E14" s="191" t="s">
        <v>372</v>
      </c>
      <c r="F14" s="191">
        <v>4222003137</v>
      </c>
      <c r="G14" s="139" t="s">
        <v>294</v>
      </c>
      <c r="H14" s="139" t="s">
        <v>374</v>
      </c>
      <c r="I14" s="234" t="s">
        <v>375</v>
      </c>
      <c r="J14" s="191" t="s">
        <v>376</v>
      </c>
      <c r="K14" s="191" t="s">
        <v>377</v>
      </c>
      <c r="L14" s="191" t="s">
        <v>378</v>
      </c>
      <c r="M14" s="191" t="s">
        <v>377</v>
      </c>
      <c r="N14" s="139" t="s">
        <v>379</v>
      </c>
      <c r="O14" s="192" t="s">
        <v>303</v>
      </c>
      <c r="P14" s="192" t="s">
        <v>304</v>
      </c>
      <c r="Q14" s="192" t="s">
        <v>297</v>
      </c>
    </row>
    <row r="15" spans="1:17" ht="72">
      <c r="A15" s="139">
        <v>7</v>
      </c>
      <c r="B15" s="196" t="s">
        <v>381</v>
      </c>
      <c r="C15" s="192">
        <v>4222003497</v>
      </c>
      <c r="D15" s="196" t="s">
        <v>382</v>
      </c>
      <c r="E15" s="196" t="s">
        <v>381</v>
      </c>
      <c r="F15" s="192">
        <v>4222003497</v>
      </c>
      <c r="G15" s="196" t="s">
        <v>383</v>
      </c>
      <c r="H15" s="196" t="s">
        <v>384</v>
      </c>
      <c r="I15" s="196" t="s">
        <v>385</v>
      </c>
      <c r="J15" s="196" t="s">
        <v>353</v>
      </c>
      <c r="K15" s="196" t="s">
        <v>386</v>
      </c>
      <c r="L15" s="196" t="s">
        <v>387</v>
      </c>
      <c r="M15" s="188" t="s">
        <v>388</v>
      </c>
      <c r="N15" s="188" t="s">
        <v>389</v>
      </c>
      <c r="O15" s="188" t="s">
        <v>303</v>
      </c>
      <c r="P15" s="188" t="s">
        <v>304</v>
      </c>
      <c r="Q15" s="192" t="s">
        <v>297</v>
      </c>
    </row>
    <row r="16" spans="1:17" ht="72">
      <c r="A16" s="139">
        <v>8</v>
      </c>
      <c r="B16" s="196" t="s">
        <v>381</v>
      </c>
      <c r="C16" s="192">
        <v>4222003497</v>
      </c>
      <c r="D16" s="196" t="s">
        <v>390</v>
      </c>
      <c r="E16" s="196" t="s">
        <v>391</v>
      </c>
      <c r="F16" s="196">
        <v>4222008142</v>
      </c>
      <c r="G16" s="196" t="s">
        <v>392</v>
      </c>
      <c r="H16" s="196" t="s">
        <v>393</v>
      </c>
      <c r="I16" s="196" t="s">
        <v>394</v>
      </c>
      <c r="J16" s="196" t="s">
        <v>395</v>
      </c>
      <c r="K16" s="196" t="s">
        <v>396</v>
      </c>
      <c r="L16" s="196" t="s">
        <v>397</v>
      </c>
      <c r="M16" s="196" t="s">
        <v>398</v>
      </c>
      <c r="N16" s="196" t="s">
        <v>393</v>
      </c>
      <c r="O16" s="188" t="s">
        <v>303</v>
      </c>
      <c r="P16" s="188" t="s">
        <v>304</v>
      </c>
      <c r="Q16" s="192" t="s">
        <v>297</v>
      </c>
    </row>
    <row r="17" spans="1:17" ht="72">
      <c r="A17" s="139">
        <v>9</v>
      </c>
      <c r="B17" s="196" t="s">
        <v>381</v>
      </c>
      <c r="C17" s="192">
        <v>4222003497</v>
      </c>
      <c r="D17" s="196" t="s">
        <v>399</v>
      </c>
      <c r="E17" s="196" t="s">
        <v>400</v>
      </c>
      <c r="F17" s="196">
        <v>4222008174</v>
      </c>
      <c r="G17" s="196" t="s">
        <v>401</v>
      </c>
      <c r="H17" s="196" t="s">
        <v>402</v>
      </c>
      <c r="I17" s="196" t="s">
        <v>403</v>
      </c>
      <c r="J17" s="196" t="s">
        <v>395</v>
      </c>
      <c r="K17" s="196" t="s">
        <v>404</v>
      </c>
      <c r="L17" s="196" t="s">
        <v>397</v>
      </c>
      <c r="M17" s="196" t="s">
        <v>405</v>
      </c>
      <c r="N17" s="196" t="s">
        <v>402</v>
      </c>
      <c r="O17" s="188" t="s">
        <v>303</v>
      </c>
      <c r="P17" s="188" t="s">
        <v>304</v>
      </c>
      <c r="Q17" s="192" t="s">
        <v>297</v>
      </c>
    </row>
    <row r="18" spans="1:17" ht="72">
      <c r="A18" s="139">
        <v>10</v>
      </c>
      <c r="B18" s="196" t="s">
        <v>381</v>
      </c>
      <c r="C18" s="192">
        <v>4222003497</v>
      </c>
      <c r="D18" s="196" t="s">
        <v>406</v>
      </c>
      <c r="E18" s="196" t="s">
        <v>407</v>
      </c>
      <c r="F18" s="196">
        <v>4222008135</v>
      </c>
      <c r="G18" s="196" t="s">
        <v>408</v>
      </c>
      <c r="H18" s="196" t="s">
        <v>409</v>
      </c>
      <c r="I18" s="235" t="s">
        <v>410</v>
      </c>
      <c r="J18" s="196" t="s">
        <v>411</v>
      </c>
      <c r="K18" s="196" t="s">
        <v>412</v>
      </c>
      <c r="L18" s="196" t="s">
        <v>411</v>
      </c>
      <c r="M18" s="196" t="s">
        <v>413</v>
      </c>
      <c r="N18" s="196" t="s">
        <v>409</v>
      </c>
      <c r="O18" s="188" t="s">
        <v>303</v>
      </c>
      <c r="P18" s="188" t="s">
        <v>304</v>
      </c>
      <c r="Q18" s="192" t="s">
        <v>297</v>
      </c>
    </row>
    <row r="19" spans="1:17" ht="72">
      <c r="A19" s="139">
        <v>11</v>
      </c>
      <c r="B19" s="196" t="s">
        <v>381</v>
      </c>
      <c r="C19" s="192">
        <v>4222003497</v>
      </c>
      <c r="D19" s="196" t="s">
        <v>414</v>
      </c>
      <c r="E19" s="196" t="s">
        <v>415</v>
      </c>
      <c r="F19" s="196">
        <v>4222008150</v>
      </c>
      <c r="G19" s="196" t="s">
        <v>416</v>
      </c>
      <c r="H19" s="196" t="s">
        <v>417</v>
      </c>
      <c r="I19" s="196" t="s">
        <v>418</v>
      </c>
      <c r="J19" s="196" t="s">
        <v>395</v>
      </c>
      <c r="K19" s="196" t="s">
        <v>419</v>
      </c>
      <c r="L19" s="196" t="s">
        <v>420</v>
      </c>
      <c r="M19" s="196" t="s">
        <v>421</v>
      </c>
      <c r="N19" s="196" t="s">
        <v>417</v>
      </c>
      <c r="O19" s="188" t="s">
        <v>303</v>
      </c>
      <c r="P19" s="188" t="s">
        <v>304</v>
      </c>
      <c r="Q19" s="192" t="s">
        <v>297</v>
      </c>
    </row>
    <row r="20" spans="1:17" s="82" customFormat="1" ht="72">
      <c r="A20" s="139">
        <v>12</v>
      </c>
      <c r="B20" s="196" t="s">
        <v>381</v>
      </c>
      <c r="C20" s="192" t="s">
        <v>422</v>
      </c>
      <c r="D20" s="196" t="s">
        <v>423</v>
      </c>
      <c r="E20" s="196" t="s">
        <v>424</v>
      </c>
      <c r="F20" s="196">
        <v>4222008167</v>
      </c>
      <c r="G20" s="196" t="s">
        <v>425</v>
      </c>
      <c r="H20" s="196" t="s">
        <v>426</v>
      </c>
      <c r="I20" s="196" t="s">
        <v>427</v>
      </c>
      <c r="J20" s="196" t="s">
        <v>395</v>
      </c>
      <c r="K20" s="196" t="s">
        <v>428</v>
      </c>
      <c r="L20" s="196" t="s">
        <v>429</v>
      </c>
      <c r="M20" s="196" t="s">
        <v>430</v>
      </c>
      <c r="N20" s="196" t="s">
        <v>426</v>
      </c>
      <c r="O20" s="188" t="s">
        <v>303</v>
      </c>
      <c r="P20" s="188" t="s">
        <v>304</v>
      </c>
      <c r="Q20" s="192" t="s">
        <v>297</v>
      </c>
    </row>
    <row r="21" spans="1:17" s="82" customFormat="1" ht="72">
      <c r="A21" s="139">
        <v>13</v>
      </c>
      <c r="B21" s="196" t="s">
        <v>381</v>
      </c>
      <c r="C21" s="192" t="s">
        <v>422</v>
      </c>
      <c r="D21" s="196" t="s">
        <v>431</v>
      </c>
      <c r="E21" s="196" t="s">
        <v>432</v>
      </c>
      <c r="F21" s="196">
        <v>4222010840</v>
      </c>
      <c r="G21" s="196" t="s">
        <v>433</v>
      </c>
      <c r="H21" s="192" t="s">
        <v>434</v>
      </c>
      <c r="I21" s="192" t="s">
        <v>435</v>
      </c>
      <c r="J21" s="196" t="s">
        <v>395</v>
      </c>
      <c r="K21" s="196" t="s">
        <v>436</v>
      </c>
      <c r="L21" s="196" t="s">
        <v>437</v>
      </c>
      <c r="M21" s="196" t="s">
        <v>438</v>
      </c>
      <c r="N21" s="197" t="s">
        <v>434</v>
      </c>
      <c r="O21" s="188" t="s">
        <v>303</v>
      </c>
      <c r="P21" s="188" t="s">
        <v>304</v>
      </c>
      <c r="Q21" s="192" t="s">
        <v>297</v>
      </c>
    </row>
    <row r="22" spans="1:17" s="82" customFormat="1" ht="72">
      <c r="A22" s="139">
        <v>14</v>
      </c>
      <c r="B22" s="196" t="s">
        <v>381</v>
      </c>
      <c r="C22" s="192">
        <v>4222003497</v>
      </c>
      <c r="D22" s="196" t="s">
        <v>297</v>
      </c>
      <c r="E22" s="196" t="s">
        <v>439</v>
      </c>
      <c r="F22" s="196">
        <v>4222010832</v>
      </c>
      <c r="G22" s="196" t="s">
        <v>440</v>
      </c>
      <c r="H22" s="196" t="s">
        <v>441</v>
      </c>
      <c r="I22" s="196" t="s">
        <v>442</v>
      </c>
      <c r="J22" s="196" t="s">
        <v>395</v>
      </c>
      <c r="K22" s="196" t="s">
        <v>443</v>
      </c>
      <c r="L22" s="196" t="s">
        <v>444</v>
      </c>
      <c r="M22" s="196" t="s">
        <v>445</v>
      </c>
      <c r="N22" s="196" t="s">
        <v>441</v>
      </c>
      <c r="O22" s="188" t="s">
        <v>303</v>
      </c>
      <c r="P22" s="188" t="s">
        <v>304</v>
      </c>
      <c r="Q22" s="192" t="s">
        <v>297</v>
      </c>
    </row>
    <row r="23" spans="1:17" s="82" customFormat="1" ht="72">
      <c r="A23" s="139">
        <v>15</v>
      </c>
      <c r="B23" s="196" t="s">
        <v>381</v>
      </c>
      <c r="C23" s="192">
        <v>4222003497</v>
      </c>
      <c r="D23" s="196" t="s">
        <v>446</v>
      </c>
      <c r="E23" s="196" t="s">
        <v>447</v>
      </c>
      <c r="F23" s="196">
        <v>4222010871</v>
      </c>
      <c r="G23" s="196" t="s">
        <v>448</v>
      </c>
      <c r="H23" s="196" t="s">
        <v>449</v>
      </c>
      <c r="I23" s="196" t="s">
        <v>450</v>
      </c>
      <c r="J23" s="196" t="s">
        <v>395</v>
      </c>
      <c r="K23" s="196" t="s">
        <v>451</v>
      </c>
      <c r="L23" s="196" t="s">
        <v>452</v>
      </c>
      <c r="M23" s="196" t="s">
        <v>453</v>
      </c>
      <c r="N23" s="196" t="s">
        <v>454</v>
      </c>
      <c r="O23" s="188" t="s">
        <v>303</v>
      </c>
      <c r="P23" s="188" t="s">
        <v>304</v>
      </c>
      <c r="Q23" s="192" t="s">
        <v>297</v>
      </c>
    </row>
    <row r="24" spans="1:17" s="82" customFormat="1" ht="72">
      <c r="A24" s="139">
        <v>16</v>
      </c>
      <c r="B24" s="196" t="s">
        <v>381</v>
      </c>
      <c r="C24" s="192">
        <v>4222003497</v>
      </c>
      <c r="D24" s="196" t="s">
        <v>455</v>
      </c>
      <c r="E24" s="196" t="s">
        <v>456</v>
      </c>
      <c r="F24" s="196">
        <v>4222010864</v>
      </c>
      <c r="G24" s="196" t="s">
        <v>457</v>
      </c>
      <c r="H24" s="196" t="s">
        <v>458</v>
      </c>
      <c r="I24" s="196" t="s">
        <v>459</v>
      </c>
      <c r="J24" s="196" t="s">
        <v>395</v>
      </c>
      <c r="K24" s="196" t="s">
        <v>460</v>
      </c>
      <c r="L24" s="196" t="s">
        <v>461</v>
      </c>
      <c r="M24" s="188" t="s">
        <v>462</v>
      </c>
      <c r="N24" s="196" t="s">
        <v>458</v>
      </c>
      <c r="O24" s="188" t="s">
        <v>303</v>
      </c>
      <c r="P24" s="188" t="s">
        <v>304</v>
      </c>
      <c r="Q24" s="192" t="s">
        <v>297</v>
      </c>
    </row>
    <row r="25" spans="1:17" s="82" customFormat="1" ht="72">
      <c r="A25" s="190">
        <v>17</v>
      </c>
      <c r="B25" s="200" t="s">
        <v>381</v>
      </c>
      <c r="C25" s="221">
        <v>4222003497</v>
      </c>
      <c r="D25" s="196" t="s">
        <v>463</v>
      </c>
      <c r="E25" s="188" t="s">
        <v>464</v>
      </c>
      <c r="F25" s="235">
        <v>4222012004</v>
      </c>
      <c r="G25" s="202" t="s">
        <v>465</v>
      </c>
      <c r="H25" s="202" t="s">
        <v>466</v>
      </c>
      <c r="I25" s="235" t="s">
        <v>467</v>
      </c>
      <c r="J25" s="202" t="s">
        <v>468</v>
      </c>
      <c r="K25" s="202" t="s">
        <v>469</v>
      </c>
      <c r="L25" s="202" t="s">
        <v>429</v>
      </c>
      <c r="M25" s="202" t="s">
        <v>470</v>
      </c>
      <c r="N25" s="202" t="s">
        <v>471</v>
      </c>
      <c r="O25" s="203" t="s">
        <v>472</v>
      </c>
      <c r="P25" s="202" t="s">
        <v>304</v>
      </c>
      <c r="Q25" s="201" t="s">
        <v>297</v>
      </c>
    </row>
    <row r="26" spans="1:17" s="82" customFormat="1" ht="84">
      <c r="A26" s="192">
        <v>18</v>
      </c>
      <c r="B26" s="198" t="s">
        <v>381</v>
      </c>
      <c r="C26" s="222">
        <v>4222003497</v>
      </c>
      <c r="D26" s="199" t="s">
        <v>297</v>
      </c>
      <c r="E26" s="198" t="s">
        <v>473</v>
      </c>
      <c r="F26" s="236">
        <v>4222016520</v>
      </c>
      <c r="G26" s="196" t="s">
        <v>383</v>
      </c>
      <c r="H26" s="196" t="s">
        <v>384</v>
      </c>
      <c r="I26" s="196" t="s">
        <v>474</v>
      </c>
      <c r="J26" s="188" t="s">
        <v>468</v>
      </c>
      <c r="K26" s="199" t="s">
        <v>475</v>
      </c>
      <c r="L26" s="188" t="s">
        <v>468</v>
      </c>
      <c r="M26" s="199" t="s">
        <v>475</v>
      </c>
      <c r="N26" s="196" t="s">
        <v>384</v>
      </c>
      <c r="O26" s="199" t="s">
        <v>303</v>
      </c>
      <c r="P26" s="188" t="s">
        <v>304</v>
      </c>
      <c r="Q26" s="192" t="s">
        <v>297</v>
      </c>
    </row>
    <row r="27" spans="1:17" s="82" customFormat="1" ht="72">
      <c r="A27" s="192">
        <v>19</v>
      </c>
      <c r="B27" s="191" t="s">
        <v>483</v>
      </c>
      <c r="C27" s="223">
        <v>4222003264</v>
      </c>
      <c r="D27" s="192" t="s">
        <v>670</v>
      </c>
      <c r="E27" s="192" t="s">
        <v>483</v>
      </c>
      <c r="F27" s="226">
        <v>4222003264</v>
      </c>
      <c r="G27" s="196" t="s">
        <v>580</v>
      </c>
      <c r="H27" s="139" t="s">
        <v>581</v>
      </c>
      <c r="I27" s="237" t="s">
        <v>582</v>
      </c>
      <c r="J27" s="139" t="s">
        <v>353</v>
      </c>
      <c r="K27" s="139" t="s">
        <v>583</v>
      </c>
      <c r="L27" s="139" t="s">
        <v>584</v>
      </c>
      <c r="M27" s="139" t="s">
        <v>354</v>
      </c>
      <c r="N27" s="139" t="s">
        <v>581</v>
      </c>
      <c r="O27" s="199" t="s">
        <v>303</v>
      </c>
      <c r="P27" s="188" t="s">
        <v>304</v>
      </c>
      <c r="Q27" s="192" t="s">
        <v>297</v>
      </c>
    </row>
    <row r="28" spans="1:17" s="82" customFormat="1" ht="72">
      <c r="A28" s="192">
        <v>20</v>
      </c>
      <c r="B28" s="191" t="s">
        <v>483</v>
      </c>
      <c r="C28" s="223">
        <v>4222003264</v>
      </c>
      <c r="D28" s="192" t="s">
        <v>671</v>
      </c>
      <c r="E28" s="192" t="s">
        <v>585</v>
      </c>
      <c r="F28" s="227">
        <v>4222005889</v>
      </c>
      <c r="G28" s="196" t="s">
        <v>593</v>
      </c>
      <c r="H28" s="139" t="s">
        <v>594</v>
      </c>
      <c r="I28" s="230" t="s">
        <v>714</v>
      </c>
      <c r="J28" s="139" t="s">
        <v>595</v>
      </c>
      <c r="K28" s="139" t="s">
        <v>596</v>
      </c>
      <c r="L28" s="139" t="s">
        <v>595</v>
      </c>
      <c r="M28" s="139" t="s">
        <v>596</v>
      </c>
      <c r="N28" s="139" t="s">
        <v>594</v>
      </c>
      <c r="O28" s="199" t="s">
        <v>303</v>
      </c>
      <c r="P28" s="188" t="s">
        <v>304</v>
      </c>
      <c r="Q28" s="192" t="s">
        <v>297</v>
      </c>
    </row>
    <row r="29" spans="1:17" s="82" customFormat="1" ht="72">
      <c r="A29" s="192">
        <v>21</v>
      </c>
      <c r="B29" s="191" t="s">
        <v>483</v>
      </c>
      <c r="C29" s="223">
        <v>4222003264</v>
      </c>
      <c r="D29" s="192" t="s">
        <v>672</v>
      </c>
      <c r="E29" s="192" t="s">
        <v>597</v>
      </c>
      <c r="F29" s="227">
        <v>422206219</v>
      </c>
      <c r="G29" s="196" t="s">
        <v>598</v>
      </c>
      <c r="H29" s="139" t="s">
        <v>599</v>
      </c>
      <c r="I29" s="230" t="s">
        <v>710</v>
      </c>
      <c r="J29" s="139" t="s">
        <v>595</v>
      </c>
      <c r="K29" s="139" t="s">
        <v>600</v>
      </c>
      <c r="L29" s="139" t="s">
        <v>595</v>
      </c>
      <c r="M29" s="139" t="s">
        <v>600</v>
      </c>
      <c r="N29" s="139" t="s">
        <v>599</v>
      </c>
      <c r="O29" s="199" t="s">
        <v>303</v>
      </c>
      <c r="P29" s="188" t="s">
        <v>304</v>
      </c>
      <c r="Q29" s="192" t="s">
        <v>297</v>
      </c>
    </row>
    <row r="30" spans="1:17" s="82" customFormat="1" ht="72">
      <c r="A30" s="192">
        <v>22</v>
      </c>
      <c r="B30" s="191" t="s">
        <v>483</v>
      </c>
      <c r="C30" s="223">
        <v>4222003264</v>
      </c>
      <c r="D30" s="192" t="s">
        <v>673</v>
      </c>
      <c r="E30" s="192" t="s">
        <v>601</v>
      </c>
      <c r="F30" s="227">
        <v>4222005871</v>
      </c>
      <c r="G30" s="196" t="s">
        <v>602</v>
      </c>
      <c r="H30" s="139" t="s">
        <v>603</v>
      </c>
      <c r="I30" s="230" t="s">
        <v>709</v>
      </c>
      <c r="J30" s="139" t="s">
        <v>595</v>
      </c>
      <c r="K30" s="139" t="s">
        <v>604</v>
      </c>
      <c r="L30" s="139" t="s">
        <v>595</v>
      </c>
      <c r="M30" s="139" t="s">
        <v>604</v>
      </c>
      <c r="N30" s="139" t="s">
        <v>603</v>
      </c>
      <c r="O30" s="199" t="s">
        <v>303</v>
      </c>
      <c r="P30" s="188" t="s">
        <v>304</v>
      </c>
      <c r="Q30" s="192" t="s">
        <v>297</v>
      </c>
    </row>
    <row r="31" spans="1:17" s="82" customFormat="1" ht="72">
      <c r="A31" s="192">
        <v>23</v>
      </c>
      <c r="B31" s="191" t="s">
        <v>483</v>
      </c>
      <c r="C31" s="223">
        <v>4222003264</v>
      </c>
      <c r="D31" s="192" t="s">
        <v>674</v>
      </c>
      <c r="E31" s="192" t="s">
        <v>605</v>
      </c>
      <c r="F31" s="227">
        <v>4222011402</v>
      </c>
      <c r="G31" s="196" t="s">
        <v>617</v>
      </c>
      <c r="H31" s="139" t="s">
        <v>636</v>
      </c>
      <c r="I31" s="230" t="s">
        <v>708</v>
      </c>
      <c r="J31" s="139" t="s">
        <v>595</v>
      </c>
      <c r="K31" s="139" t="s">
        <v>654</v>
      </c>
      <c r="L31" s="139" t="s">
        <v>595</v>
      </c>
      <c r="M31" s="139" t="s">
        <v>654</v>
      </c>
      <c r="N31" s="139" t="s">
        <v>636</v>
      </c>
      <c r="O31" s="199" t="s">
        <v>303</v>
      </c>
      <c r="P31" s="188" t="s">
        <v>304</v>
      </c>
      <c r="Q31" s="192" t="s">
        <v>297</v>
      </c>
    </row>
    <row r="32" spans="1:17" s="82" customFormat="1" ht="72">
      <c r="A32" s="192">
        <v>24</v>
      </c>
      <c r="B32" s="191" t="s">
        <v>483</v>
      </c>
      <c r="C32" s="223">
        <v>4222003264</v>
      </c>
      <c r="D32" s="192" t="s">
        <v>675</v>
      </c>
      <c r="E32" s="192" t="s">
        <v>606</v>
      </c>
      <c r="F32" s="227">
        <v>4222005960</v>
      </c>
      <c r="G32" s="196" t="s">
        <v>618</v>
      </c>
      <c r="H32" s="139" t="s">
        <v>637</v>
      </c>
      <c r="I32" s="230" t="s">
        <v>707</v>
      </c>
      <c r="J32" s="139" t="s">
        <v>595</v>
      </c>
      <c r="K32" s="139" t="s">
        <v>655</v>
      </c>
      <c r="L32" s="139" t="s">
        <v>595</v>
      </c>
      <c r="M32" s="139" t="s">
        <v>655</v>
      </c>
      <c r="N32" s="139" t="s">
        <v>637</v>
      </c>
      <c r="O32" s="199" t="s">
        <v>303</v>
      </c>
      <c r="P32" s="188" t="s">
        <v>304</v>
      </c>
      <c r="Q32" s="192" t="s">
        <v>297</v>
      </c>
    </row>
    <row r="33" spans="1:17" s="82" customFormat="1" ht="72">
      <c r="A33" s="192">
        <v>25</v>
      </c>
      <c r="B33" s="191" t="s">
        <v>483</v>
      </c>
      <c r="C33" s="223">
        <v>4222003264</v>
      </c>
      <c r="D33" s="192" t="s">
        <v>676</v>
      </c>
      <c r="E33" s="192" t="s">
        <v>607</v>
      </c>
      <c r="F33" s="227">
        <v>4222005896</v>
      </c>
      <c r="G33" s="196" t="s">
        <v>619</v>
      </c>
      <c r="H33" s="139" t="s">
        <v>638</v>
      </c>
      <c r="I33" s="230" t="s">
        <v>706</v>
      </c>
      <c r="J33" s="139" t="s">
        <v>595</v>
      </c>
      <c r="K33" s="139" t="s">
        <v>656</v>
      </c>
      <c r="L33" s="139" t="s">
        <v>595</v>
      </c>
      <c r="M33" s="139" t="s">
        <v>656</v>
      </c>
      <c r="N33" s="139" t="s">
        <v>638</v>
      </c>
      <c r="O33" s="199" t="s">
        <v>303</v>
      </c>
      <c r="P33" s="188" t="s">
        <v>304</v>
      </c>
      <c r="Q33" s="192" t="s">
        <v>297</v>
      </c>
    </row>
    <row r="34" spans="1:17" s="82" customFormat="1" ht="72">
      <c r="A34" s="192">
        <v>26</v>
      </c>
      <c r="B34" s="191" t="s">
        <v>483</v>
      </c>
      <c r="C34" s="223">
        <v>4222003264</v>
      </c>
      <c r="D34" s="192" t="s">
        <v>677</v>
      </c>
      <c r="E34" s="192" t="s">
        <v>608</v>
      </c>
      <c r="F34" s="227">
        <v>4222005945</v>
      </c>
      <c r="G34" s="196" t="s">
        <v>620</v>
      </c>
      <c r="H34" s="139" t="s">
        <v>639</v>
      </c>
      <c r="I34" s="230" t="s">
        <v>713</v>
      </c>
      <c r="J34" s="139" t="s">
        <v>595</v>
      </c>
      <c r="K34" s="139" t="s">
        <v>657</v>
      </c>
      <c r="L34" s="139" t="s">
        <v>595</v>
      </c>
      <c r="M34" s="139" t="s">
        <v>657</v>
      </c>
      <c r="N34" s="139" t="s">
        <v>639</v>
      </c>
      <c r="O34" s="199" t="s">
        <v>303</v>
      </c>
      <c r="P34" s="188" t="s">
        <v>304</v>
      </c>
      <c r="Q34" s="192" t="s">
        <v>297</v>
      </c>
    </row>
    <row r="35" spans="1:17" s="82" customFormat="1" ht="72">
      <c r="A35" s="192">
        <v>27</v>
      </c>
      <c r="B35" s="191" t="s">
        <v>483</v>
      </c>
      <c r="C35" s="223">
        <v>4222003264</v>
      </c>
      <c r="D35" s="192" t="s">
        <v>679</v>
      </c>
      <c r="E35" s="192" t="s">
        <v>609</v>
      </c>
      <c r="F35" s="227">
        <v>4222006579</v>
      </c>
      <c r="G35" s="196" t="s">
        <v>621</v>
      </c>
      <c r="H35" s="139" t="s">
        <v>640</v>
      </c>
      <c r="I35" s="230" t="s">
        <v>712</v>
      </c>
      <c r="J35" s="139" t="s">
        <v>595</v>
      </c>
      <c r="K35" s="139" t="s">
        <v>658</v>
      </c>
      <c r="L35" s="139" t="s">
        <v>595</v>
      </c>
      <c r="M35" s="139" t="s">
        <v>658</v>
      </c>
      <c r="N35" s="139" t="s">
        <v>640</v>
      </c>
      <c r="O35" s="199" t="s">
        <v>303</v>
      </c>
      <c r="P35" s="188" t="s">
        <v>304</v>
      </c>
      <c r="Q35" s="192" t="s">
        <v>297</v>
      </c>
    </row>
    <row r="36" spans="1:17" s="82" customFormat="1" ht="72">
      <c r="A36" s="192">
        <v>28</v>
      </c>
      <c r="B36" s="191" t="s">
        <v>483</v>
      </c>
      <c r="C36" s="223">
        <v>4222003264</v>
      </c>
      <c r="D36" s="192" t="s">
        <v>678</v>
      </c>
      <c r="E36" s="192" t="s">
        <v>610</v>
      </c>
      <c r="F36" s="227">
        <v>4222006191</v>
      </c>
      <c r="G36" s="196" t="s">
        <v>622</v>
      </c>
      <c r="H36" s="139" t="s">
        <v>641</v>
      </c>
      <c r="I36" s="230" t="s">
        <v>705</v>
      </c>
      <c r="J36" s="139" t="s">
        <v>595</v>
      </c>
      <c r="K36" s="139" t="s">
        <v>577</v>
      </c>
      <c r="L36" s="139" t="s">
        <v>595</v>
      </c>
      <c r="M36" s="139" t="s">
        <v>577</v>
      </c>
      <c r="N36" s="139" t="s">
        <v>641</v>
      </c>
      <c r="O36" s="199" t="s">
        <v>303</v>
      </c>
      <c r="P36" s="188" t="s">
        <v>304</v>
      </c>
      <c r="Q36" s="192" t="s">
        <v>297</v>
      </c>
    </row>
    <row r="37" spans="1:17" s="82" customFormat="1" ht="72">
      <c r="A37" s="192">
        <v>29</v>
      </c>
      <c r="B37" s="191" t="s">
        <v>483</v>
      </c>
      <c r="C37" s="223">
        <v>4222003264</v>
      </c>
      <c r="D37" s="192" t="s">
        <v>680</v>
      </c>
      <c r="E37" s="192" t="s">
        <v>611</v>
      </c>
      <c r="F37" s="227">
        <v>4222005840</v>
      </c>
      <c r="G37" s="196" t="s">
        <v>623</v>
      </c>
      <c r="H37" s="139" t="s">
        <v>642</v>
      </c>
      <c r="I37" s="230" t="s">
        <v>704</v>
      </c>
      <c r="J37" s="139" t="s">
        <v>595</v>
      </c>
      <c r="K37" s="139" t="s">
        <v>659</v>
      </c>
      <c r="L37" s="139" t="s">
        <v>595</v>
      </c>
      <c r="M37" s="139" t="s">
        <v>659</v>
      </c>
      <c r="N37" s="139" t="s">
        <v>642</v>
      </c>
      <c r="O37" s="199" t="s">
        <v>303</v>
      </c>
      <c r="P37" s="188" t="s">
        <v>304</v>
      </c>
      <c r="Q37" s="192" t="s">
        <v>297</v>
      </c>
    </row>
    <row r="38" spans="1:17" s="82" customFormat="1" ht="72">
      <c r="A38" s="192">
        <v>30</v>
      </c>
      <c r="B38" s="191" t="s">
        <v>483</v>
      </c>
      <c r="C38" s="223">
        <v>4222003264</v>
      </c>
      <c r="D38" s="192" t="s">
        <v>681</v>
      </c>
      <c r="E38" s="192" t="s">
        <v>612</v>
      </c>
      <c r="F38" s="227">
        <v>4222006201</v>
      </c>
      <c r="G38" s="196" t="s">
        <v>624</v>
      </c>
      <c r="H38" s="139" t="s">
        <v>643</v>
      </c>
      <c r="I38" s="230" t="s">
        <v>703</v>
      </c>
      <c r="J38" s="139" t="s">
        <v>595</v>
      </c>
      <c r="K38" s="139" t="s">
        <v>660</v>
      </c>
      <c r="L38" s="139" t="s">
        <v>595</v>
      </c>
      <c r="M38" s="139" t="s">
        <v>660</v>
      </c>
      <c r="N38" s="139" t="s">
        <v>643</v>
      </c>
      <c r="O38" s="199" t="s">
        <v>303</v>
      </c>
      <c r="P38" s="188" t="s">
        <v>304</v>
      </c>
      <c r="Q38" s="192" t="s">
        <v>297</v>
      </c>
    </row>
    <row r="39" spans="1:17" s="82" customFormat="1" ht="72">
      <c r="A39" s="192">
        <v>31</v>
      </c>
      <c r="B39" s="191" t="s">
        <v>483</v>
      </c>
      <c r="C39" s="223">
        <v>4222003264</v>
      </c>
      <c r="D39" s="192" t="s">
        <v>682</v>
      </c>
      <c r="E39" s="192" t="s">
        <v>613</v>
      </c>
      <c r="F39" s="227">
        <v>4222012290</v>
      </c>
      <c r="G39" s="196" t="s">
        <v>625</v>
      </c>
      <c r="H39" s="139" t="s">
        <v>644</v>
      </c>
      <c r="I39" s="230" t="s">
        <v>702</v>
      </c>
      <c r="J39" s="139" t="s">
        <v>595</v>
      </c>
      <c r="K39" s="139" t="s">
        <v>661</v>
      </c>
      <c r="L39" s="139" t="s">
        <v>595</v>
      </c>
      <c r="M39" s="139" t="s">
        <v>661</v>
      </c>
      <c r="N39" s="139" t="s">
        <v>644</v>
      </c>
      <c r="O39" s="199" t="s">
        <v>303</v>
      </c>
      <c r="P39" s="188" t="s">
        <v>304</v>
      </c>
      <c r="Q39" s="192" t="s">
        <v>297</v>
      </c>
    </row>
    <row r="40" spans="1:17" s="82" customFormat="1" ht="72">
      <c r="A40" s="192">
        <v>32</v>
      </c>
      <c r="B40" s="191" t="s">
        <v>483</v>
      </c>
      <c r="C40" s="223">
        <v>4222003264</v>
      </c>
      <c r="D40" s="192" t="s">
        <v>683</v>
      </c>
      <c r="E40" s="192" t="s">
        <v>614</v>
      </c>
      <c r="F40" s="227">
        <v>4222006593</v>
      </c>
      <c r="G40" s="196" t="s">
        <v>626</v>
      </c>
      <c r="H40" s="220">
        <v>263067</v>
      </c>
      <c r="I40" s="230" t="s">
        <v>701</v>
      </c>
      <c r="J40" s="139" t="s">
        <v>595</v>
      </c>
      <c r="K40" s="139" t="s">
        <v>662</v>
      </c>
      <c r="L40" s="139" t="s">
        <v>595</v>
      </c>
      <c r="M40" s="139" t="s">
        <v>662</v>
      </c>
      <c r="N40" s="220">
        <v>263067</v>
      </c>
      <c r="O40" s="199" t="s">
        <v>303</v>
      </c>
      <c r="P40" s="188" t="s">
        <v>304</v>
      </c>
      <c r="Q40" s="192" t="s">
        <v>297</v>
      </c>
    </row>
    <row r="41" spans="1:17" s="82" customFormat="1" ht="72">
      <c r="A41" s="192">
        <v>33</v>
      </c>
      <c r="B41" s="191" t="s">
        <v>483</v>
      </c>
      <c r="C41" s="223">
        <v>4222003264</v>
      </c>
      <c r="D41" s="192" t="s">
        <v>684</v>
      </c>
      <c r="E41" s="192" t="s">
        <v>615</v>
      </c>
      <c r="F41" s="227">
        <v>4222005529</v>
      </c>
      <c r="G41" s="196" t="s">
        <v>627</v>
      </c>
      <c r="H41" s="139" t="s">
        <v>645</v>
      </c>
      <c r="I41" s="230" t="s">
        <v>700</v>
      </c>
      <c r="J41" s="139" t="s">
        <v>595</v>
      </c>
      <c r="K41" s="139" t="s">
        <v>663</v>
      </c>
      <c r="L41" s="139" t="s">
        <v>595</v>
      </c>
      <c r="M41" s="139" t="s">
        <v>663</v>
      </c>
      <c r="N41" s="139" t="s">
        <v>645</v>
      </c>
      <c r="O41" s="199" t="s">
        <v>303</v>
      </c>
      <c r="P41" s="188" t="s">
        <v>304</v>
      </c>
      <c r="Q41" s="192" t="s">
        <v>297</v>
      </c>
    </row>
    <row r="42" spans="1:17" s="82" customFormat="1" ht="72">
      <c r="A42" s="192">
        <v>34</v>
      </c>
      <c r="B42" s="191" t="s">
        <v>483</v>
      </c>
      <c r="C42" s="223">
        <v>4222003264</v>
      </c>
      <c r="D42" s="192" t="s">
        <v>685</v>
      </c>
      <c r="E42" s="192" t="s">
        <v>616</v>
      </c>
      <c r="F42" s="227">
        <v>4222005511</v>
      </c>
      <c r="G42" s="196" t="s">
        <v>628</v>
      </c>
      <c r="H42" s="139" t="s">
        <v>646</v>
      </c>
      <c r="I42" s="230" t="s">
        <v>699</v>
      </c>
      <c r="J42" s="139" t="s">
        <v>595</v>
      </c>
      <c r="K42" s="139" t="s">
        <v>664</v>
      </c>
      <c r="L42" s="139" t="s">
        <v>595</v>
      </c>
      <c r="M42" s="139" t="s">
        <v>664</v>
      </c>
      <c r="N42" s="139" t="s">
        <v>646</v>
      </c>
      <c r="O42" s="199" t="s">
        <v>303</v>
      </c>
      <c r="P42" s="188" t="s">
        <v>304</v>
      </c>
      <c r="Q42" s="192" t="s">
        <v>297</v>
      </c>
    </row>
    <row r="43" spans="1:17" s="82" customFormat="1" ht="72">
      <c r="A43" s="192">
        <v>35</v>
      </c>
      <c r="B43" s="191" t="s">
        <v>483</v>
      </c>
      <c r="C43" s="223">
        <v>4222003264</v>
      </c>
      <c r="D43" s="192" t="s">
        <v>686</v>
      </c>
      <c r="E43" s="192" t="s">
        <v>586</v>
      </c>
      <c r="F43" s="227">
        <v>4222005423</v>
      </c>
      <c r="G43" s="196" t="s">
        <v>629</v>
      </c>
      <c r="H43" s="139" t="s">
        <v>647</v>
      </c>
      <c r="I43" s="230" t="s">
        <v>711</v>
      </c>
      <c r="J43" s="139" t="s">
        <v>489</v>
      </c>
      <c r="K43" s="139" t="s">
        <v>665</v>
      </c>
      <c r="L43" s="139" t="s">
        <v>489</v>
      </c>
      <c r="M43" s="139" t="s">
        <v>665</v>
      </c>
      <c r="N43" s="139" t="s">
        <v>647</v>
      </c>
      <c r="O43" s="199" t="s">
        <v>303</v>
      </c>
      <c r="P43" s="188" t="s">
        <v>304</v>
      </c>
      <c r="Q43" s="192" t="s">
        <v>297</v>
      </c>
    </row>
    <row r="44" spans="1:17" s="82" customFormat="1" ht="72">
      <c r="A44" s="192">
        <v>36</v>
      </c>
      <c r="B44" s="191" t="s">
        <v>483</v>
      </c>
      <c r="C44" s="223">
        <v>4222003264</v>
      </c>
      <c r="D44" s="192" t="s">
        <v>687</v>
      </c>
      <c r="E44" s="192" t="s">
        <v>587</v>
      </c>
      <c r="F44" s="227">
        <v>4222005416</v>
      </c>
      <c r="G44" s="196" t="s">
        <v>630</v>
      </c>
      <c r="H44" s="139" t="s">
        <v>648</v>
      </c>
      <c r="I44" s="230" t="s">
        <v>698</v>
      </c>
      <c r="J44" s="139" t="s">
        <v>489</v>
      </c>
      <c r="K44" s="139" t="s">
        <v>666</v>
      </c>
      <c r="L44" s="139" t="s">
        <v>489</v>
      </c>
      <c r="M44" s="139" t="s">
        <v>666</v>
      </c>
      <c r="N44" s="139" t="s">
        <v>648</v>
      </c>
      <c r="O44" s="199" t="s">
        <v>303</v>
      </c>
      <c r="P44" s="188" t="s">
        <v>304</v>
      </c>
      <c r="Q44" s="192" t="s">
        <v>297</v>
      </c>
    </row>
    <row r="45" spans="1:17" s="82" customFormat="1" ht="72">
      <c r="A45" s="192">
        <v>37</v>
      </c>
      <c r="B45" s="191" t="s">
        <v>483</v>
      </c>
      <c r="C45" s="223">
        <v>4222003264</v>
      </c>
      <c r="D45" s="192" t="s">
        <v>688</v>
      </c>
      <c r="E45" s="192" t="s">
        <v>588</v>
      </c>
      <c r="F45" s="227">
        <v>4222005487</v>
      </c>
      <c r="G45" s="196" t="s">
        <v>631</v>
      </c>
      <c r="H45" s="139" t="s">
        <v>649</v>
      </c>
      <c r="I45" s="230" t="s">
        <v>697</v>
      </c>
      <c r="J45" s="139" t="s">
        <v>489</v>
      </c>
      <c r="K45" s="139" t="s">
        <v>667</v>
      </c>
      <c r="L45" s="139" t="s">
        <v>489</v>
      </c>
      <c r="M45" s="139" t="s">
        <v>667</v>
      </c>
      <c r="N45" s="139" t="s">
        <v>649</v>
      </c>
      <c r="O45" s="199" t="s">
        <v>303</v>
      </c>
      <c r="P45" s="188" t="s">
        <v>304</v>
      </c>
      <c r="Q45" s="192" t="s">
        <v>297</v>
      </c>
    </row>
    <row r="46" spans="1:17" s="82" customFormat="1" ht="72">
      <c r="A46" s="192">
        <v>38</v>
      </c>
      <c r="B46" s="191" t="s">
        <v>483</v>
      </c>
      <c r="C46" s="223">
        <v>4222003264</v>
      </c>
      <c r="D46" s="192" t="s">
        <v>689</v>
      </c>
      <c r="E46" s="192" t="s">
        <v>589</v>
      </c>
      <c r="F46" s="227">
        <v>4222012050</v>
      </c>
      <c r="G46" s="196" t="s">
        <v>632</v>
      </c>
      <c r="H46" s="139" t="s">
        <v>650</v>
      </c>
      <c r="I46" s="230" t="s">
        <v>696</v>
      </c>
      <c r="J46" s="139" t="s">
        <v>489</v>
      </c>
      <c r="K46" s="139" t="s">
        <v>578</v>
      </c>
      <c r="L46" s="139" t="s">
        <v>489</v>
      </c>
      <c r="M46" s="139" t="s">
        <v>578</v>
      </c>
      <c r="N46" s="139" t="s">
        <v>650</v>
      </c>
      <c r="O46" s="199" t="s">
        <v>303</v>
      </c>
      <c r="P46" s="188" t="s">
        <v>304</v>
      </c>
      <c r="Q46" s="192" t="s">
        <v>297</v>
      </c>
    </row>
    <row r="47" spans="1:17" s="82" customFormat="1" ht="72">
      <c r="A47" s="192">
        <v>39</v>
      </c>
      <c r="B47" s="191" t="s">
        <v>483</v>
      </c>
      <c r="C47" s="223">
        <v>4222003264</v>
      </c>
      <c r="D47" s="192" t="s">
        <v>690</v>
      </c>
      <c r="E47" s="192" t="s">
        <v>590</v>
      </c>
      <c r="F47" s="227">
        <v>4222005857</v>
      </c>
      <c r="G47" s="196" t="s">
        <v>633</v>
      </c>
      <c r="H47" s="139" t="s">
        <v>651</v>
      </c>
      <c r="I47" s="230" t="s">
        <v>695</v>
      </c>
      <c r="J47" s="139" t="s">
        <v>489</v>
      </c>
      <c r="K47" s="139" t="s">
        <v>668</v>
      </c>
      <c r="L47" s="139" t="s">
        <v>489</v>
      </c>
      <c r="M47" s="139" t="s">
        <v>668</v>
      </c>
      <c r="N47" s="139" t="s">
        <v>651</v>
      </c>
      <c r="O47" s="199" t="s">
        <v>303</v>
      </c>
      <c r="P47" s="188" t="s">
        <v>304</v>
      </c>
      <c r="Q47" s="192" t="s">
        <v>297</v>
      </c>
    </row>
    <row r="48" spans="1:17" s="82" customFormat="1" ht="72">
      <c r="A48" s="192">
        <v>40</v>
      </c>
      <c r="B48" s="191" t="s">
        <v>483</v>
      </c>
      <c r="C48" s="223">
        <v>4222003264</v>
      </c>
      <c r="D48" s="192" t="s">
        <v>691</v>
      </c>
      <c r="E48" s="192" t="s">
        <v>591</v>
      </c>
      <c r="F48" s="227">
        <v>4222005818</v>
      </c>
      <c r="G48" s="196" t="s">
        <v>634</v>
      </c>
      <c r="H48" s="139" t="s">
        <v>652</v>
      </c>
      <c r="I48" s="230" t="s">
        <v>694</v>
      </c>
      <c r="J48" s="139" t="s">
        <v>489</v>
      </c>
      <c r="K48" s="139" t="s">
        <v>579</v>
      </c>
      <c r="L48" s="139" t="s">
        <v>489</v>
      </c>
      <c r="M48" s="139" t="s">
        <v>579</v>
      </c>
      <c r="N48" s="139" t="s">
        <v>652</v>
      </c>
      <c r="O48" s="199" t="s">
        <v>303</v>
      </c>
      <c r="P48" s="188" t="s">
        <v>304</v>
      </c>
      <c r="Q48" s="192" t="s">
        <v>297</v>
      </c>
    </row>
    <row r="49" spans="1:17" s="82" customFormat="1" ht="72">
      <c r="A49" s="192">
        <v>41</v>
      </c>
      <c r="B49" s="191" t="s">
        <v>483</v>
      </c>
      <c r="C49" s="223">
        <v>4222003264</v>
      </c>
      <c r="D49" s="192" t="s">
        <v>692</v>
      </c>
      <c r="E49" s="192" t="s">
        <v>592</v>
      </c>
      <c r="F49" s="227">
        <v>4222006064</v>
      </c>
      <c r="G49" s="196" t="s">
        <v>635</v>
      </c>
      <c r="H49" s="139" t="s">
        <v>653</v>
      </c>
      <c r="I49" s="230" t="s">
        <v>693</v>
      </c>
      <c r="J49" s="139" t="s">
        <v>489</v>
      </c>
      <c r="K49" s="139" t="s">
        <v>669</v>
      </c>
      <c r="L49" s="139" t="s">
        <v>489</v>
      </c>
      <c r="M49" s="139" t="s">
        <v>669</v>
      </c>
      <c r="N49" s="139" t="s">
        <v>653</v>
      </c>
      <c r="O49" s="199" t="s">
        <v>303</v>
      </c>
      <c r="P49" s="188" t="s">
        <v>304</v>
      </c>
      <c r="Q49" s="192" t="s">
        <v>297</v>
      </c>
    </row>
    <row r="50" spans="1:17" s="82" customFormat="1" ht="72">
      <c r="A50" s="191">
        <v>42</v>
      </c>
      <c r="B50" s="191" t="s">
        <v>483</v>
      </c>
      <c r="C50" s="223">
        <v>4222003264</v>
      </c>
      <c r="D50" s="192" t="s">
        <v>484</v>
      </c>
      <c r="E50" s="192" t="s">
        <v>476</v>
      </c>
      <c r="F50" s="226">
        <v>4222003585</v>
      </c>
      <c r="G50" s="214" t="s">
        <v>477</v>
      </c>
      <c r="H50" s="191" t="s">
        <v>478</v>
      </c>
      <c r="I50" s="238" t="s">
        <v>479</v>
      </c>
      <c r="J50" s="191" t="s">
        <v>395</v>
      </c>
      <c r="K50" s="214" t="s">
        <v>480</v>
      </c>
      <c r="L50" s="191" t="s">
        <v>481</v>
      </c>
      <c r="M50" s="191" t="s">
        <v>482</v>
      </c>
      <c r="N50" s="191" t="s">
        <v>478</v>
      </c>
      <c r="O50" s="191" t="s">
        <v>303</v>
      </c>
      <c r="P50" s="215" t="s">
        <v>304</v>
      </c>
      <c r="Q50" s="192" t="s">
        <v>297</v>
      </c>
    </row>
    <row r="51" spans="1:17" s="82" customFormat="1" ht="72">
      <c r="A51" s="139">
        <v>43</v>
      </c>
      <c r="B51" s="191" t="s">
        <v>483</v>
      </c>
      <c r="C51" s="223">
        <v>4222003264</v>
      </c>
      <c r="D51" s="192" t="s">
        <v>493</v>
      </c>
      <c r="E51" s="188" t="s">
        <v>485</v>
      </c>
      <c r="F51" s="229">
        <v>4222012170</v>
      </c>
      <c r="G51" s="188" t="s">
        <v>486</v>
      </c>
      <c r="H51" s="188" t="s">
        <v>487</v>
      </c>
      <c r="I51" s="239" t="s">
        <v>488</v>
      </c>
      <c r="J51" s="188" t="s">
        <v>489</v>
      </c>
      <c r="K51" s="188" t="s">
        <v>490</v>
      </c>
      <c r="L51" s="188" t="s">
        <v>491</v>
      </c>
      <c r="M51" s="188" t="s">
        <v>492</v>
      </c>
      <c r="N51" s="188" t="s">
        <v>494</v>
      </c>
      <c r="O51" s="188" t="s">
        <v>303</v>
      </c>
      <c r="P51" s="188" t="s">
        <v>304</v>
      </c>
      <c r="Q51" s="188" t="s">
        <v>297</v>
      </c>
    </row>
    <row r="52" spans="1:17" s="82" customFormat="1" ht="72">
      <c r="A52" s="139">
        <v>44</v>
      </c>
      <c r="B52" s="196" t="s">
        <v>495</v>
      </c>
      <c r="C52" s="224" t="s">
        <v>496</v>
      </c>
      <c r="D52" s="196" t="s">
        <v>504</v>
      </c>
      <c r="E52" s="196" t="s">
        <v>497</v>
      </c>
      <c r="F52" s="228">
        <v>4222003112</v>
      </c>
      <c r="G52" s="196" t="s">
        <v>498</v>
      </c>
      <c r="H52" s="196" t="s">
        <v>499</v>
      </c>
      <c r="I52" s="240" t="s">
        <v>500</v>
      </c>
      <c r="J52" s="196" t="s">
        <v>489</v>
      </c>
      <c r="K52" s="196" t="s">
        <v>501</v>
      </c>
      <c r="L52" s="235" t="s">
        <v>502</v>
      </c>
      <c r="M52" s="196" t="s">
        <v>503</v>
      </c>
      <c r="N52" s="196" t="s">
        <v>499</v>
      </c>
      <c r="O52" s="188" t="s">
        <v>303</v>
      </c>
      <c r="P52" s="188" t="s">
        <v>304</v>
      </c>
      <c r="Q52" s="188" t="s">
        <v>297</v>
      </c>
    </row>
    <row r="53" spans="1:17" s="82" customFormat="1" ht="72">
      <c r="A53" s="139">
        <v>45</v>
      </c>
      <c r="B53" s="188" t="s">
        <v>483</v>
      </c>
      <c r="C53" s="225">
        <v>4222003264</v>
      </c>
      <c r="D53" s="188" t="s">
        <v>505</v>
      </c>
      <c r="E53" s="188" t="s">
        <v>506</v>
      </c>
      <c r="F53" s="229">
        <v>4222003666</v>
      </c>
      <c r="G53" s="188" t="s">
        <v>507</v>
      </c>
      <c r="H53" s="188" t="s">
        <v>508</v>
      </c>
      <c r="I53" s="241" t="s">
        <v>509</v>
      </c>
      <c r="J53" s="188" t="s">
        <v>489</v>
      </c>
      <c r="K53" s="213" t="s">
        <v>510</v>
      </c>
      <c r="L53" s="188" t="s">
        <v>511</v>
      </c>
      <c r="M53" s="188" t="s">
        <v>512</v>
      </c>
      <c r="N53" s="188" t="s">
        <v>513</v>
      </c>
      <c r="O53" s="188" t="s">
        <v>303</v>
      </c>
      <c r="P53" s="188" t="s">
        <v>304</v>
      </c>
      <c r="Q53" s="188" t="s">
        <v>297</v>
      </c>
    </row>
    <row r="54" spans="1:17" s="82" customFormat="1" ht="60">
      <c r="A54" s="139">
        <v>46</v>
      </c>
      <c r="B54" s="188" t="s">
        <v>514</v>
      </c>
      <c r="C54" s="188">
        <v>4222002486</v>
      </c>
      <c r="D54" s="191" t="s">
        <v>520</v>
      </c>
      <c r="E54" s="215" t="s">
        <v>514</v>
      </c>
      <c r="F54" s="188">
        <v>4222002486</v>
      </c>
      <c r="G54" s="188" t="s">
        <v>515</v>
      </c>
      <c r="H54" s="188">
        <v>52740</v>
      </c>
      <c r="I54" s="240" t="s">
        <v>516</v>
      </c>
      <c r="J54" s="188" t="s">
        <v>353</v>
      </c>
      <c r="K54" s="188" t="s">
        <v>517</v>
      </c>
      <c r="L54" s="188" t="s">
        <v>518</v>
      </c>
      <c r="M54" s="188" t="s">
        <v>519</v>
      </c>
      <c r="N54" s="188">
        <v>51534</v>
      </c>
      <c r="O54" s="188" t="s">
        <v>303</v>
      </c>
      <c r="P54" s="188" t="s">
        <v>304</v>
      </c>
      <c r="Q54" s="139" t="s">
        <v>297</v>
      </c>
    </row>
    <row r="55" spans="1:17" s="82" customFormat="1" ht="72">
      <c r="A55" s="139">
        <v>47</v>
      </c>
      <c r="B55" s="216" t="s">
        <v>521</v>
      </c>
      <c r="C55" s="242" t="s">
        <v>522</v>
      </c>
      <c r="D55" s="216" t="s">
        <v>523</v>
      </c>
      <c r="E55" s="216" t="s">
        <v>529</v>
      </c>
      <c r="F55" s="216">
        <v>4222003289</v>
      </c>
      <c r="G55" s="216" t="s">
        <v>524</v>
      </c>
      <c r="H55" s="217" t="s">
        <v>525</v>
      </c>
      <c r="I55" s="192" t="s">
        <v>530</v>
      </c>
      <c r="J55" s="218" t="s">
        <v>395</v>
      </c>
      <c r="K55" s="216" t="s">
        <v>526</v>
      </c>
      <c r="L55" s="216" t="s">
        <v>527</v>
      </c>
      <c r="M55" s="216" t="s">
        <v>528</v>
      </c>
      <c r="N55" s="216" t="s">
        <v>525</v>
      </c>
      <c r="O55" s="216" t="s">
        <v>303</v>
      </c>
      <c r="P55" s="216" t="s">
        <v>304</v>
      </c>
      <c r="Q55" s="139" t="s">
        <v>297</v>
      </c>
    </row>
    <row r="56" spans="1:17" s="82" customFormat="1" ht="60">
      <c r="A56" s="139">
        <v>48</v>
      </c>
      <c r="B56" s="139" t="s">
        <v>531</v>
      </c>
      <c r="C56" s="139">
        <v>4222002486</v>
      </c>
      <c r="D56" s="139" t="s">
        <v>532</v>
      </c>
      <c r="E56" s="139" t="s">
        <v>533</v>
      </c>
      <c r="F56" s="139">
        <v>4222002454</v>
      </c>
      <c r="G56" s="139" t="s">
        <v>534</v>
      </c>
      <c r="H56" s="139" t="s">
        <v>535</v>
      </c>
      <c r="I56" s="243" t="s">
        <v>536</v>
      </c>
      <c r="J56" s="139" t="s">
        <v>537</v>
      </c>
      <c r="K56" s="139" t="s">
        <v>538</v>
      </c>
      <c r="L56" s="139" t="s">
        <v>352</v>
      </c>
      <c r="M56" s="139" t="s">
        <v>539</v>
      </c>
      <c r="N56" s="139" t="s">
        <v>540</v>
      </c>
      <c r="O56" s="139" t="s">
        <v>303</v>
      </c>
      <c r="P56" s="139" t="s">
        <v>304</v>
      </c>
      <c r="Q56" s="139" t="s">
        <v>297</v>
      </c>
    </row>
    <row r="57" spans="1:17" s="82" customFormat="1" ht="72">
      <c r="A57" s="139">
        <v>49</v>
      </c>
      <c r="B57" s="139" t="s">
        <v>541</v>
      </c>
      <c r="C57" s="139">
        <v>4222013463</v>
      </c>
      <c r="D57" s="139" t="s">
        <v>542</v>
      </c>
      <c r="E57" s="139" t="s">
        <v>541</v>
      </c>
      <c r="F57" s="139">
        <v>4222013463</v>
      </c>
      <c r="G57" s="139" t="s">
        <v>543</v>
      </c>
      <c r="H57" s="139" t="s">
        <v>544</v>
      </c>
      <c r="I57" s="139" t="s">
        <v>545</v>
      </c>
      <c r="J57" s="139" t="s">
        <v>395</v>
      </c>
      <c r="K57" s="139" t="s">
        <v>546</v>
      </c>
      <c r="L57" s="139" t="s">
        <v>546</v>
      </c>
      <c r="M57" s="139" t="s">
        <v>546</v>
      </c>
      <c r="N57" s="219" t="s">
        <v>547</v>
      </c>
      <c r="O57" s="139" t="s">
        <v>303</v>
      </c>
      <c r="P57" s="139" t="s">
        <v>304</v>
      </c>
      <c r="Q57" s="139" t="s">
        <v>297</v>
      </c>
    </row>
    <row r="58" spans="1:17" ht="120">
      <c r="A58" s="139">
        <v>50</v>
      </c>
      <c r="B58" s="188" t="s">
        <v>549</v>
      </c>
      <c r="C58" s="188">
        <v>4222003313</v>
      </c>
      <c r="D58" s="235" t="s">
        <v>548</v>
      </c>
      <c r="E58" s="188" t="s">
        <v>549</v>
      </c>
      <c r="F58" s="188">
        <v>4222003313</v>
      </c>
      <c r="G58" s="188" t="s">
        <v>550</v>
      </c>
      <c r="H58" s="188" t="s">
        <v>551</v>
      </c>
      <c r="I58" s="241" t="s">
        <v>552</v>
      </c>
      <c r="J58" s="188" t="s">
        <v>553</v>
      </c>
      <c r="K58" s="188" t="s">
        <v>554</v>
      </c>
      <c r="L58" s="188" t="s">
        <v>352</v>
      </c>
      <c r="M58" s="188" t="s">
        <v>555</v>
      </c>
      <c r="N58" s="188" t="s">
        <v>551</v>
      </c>
      <c r="O58" s="188" t="s">
        <v>303</v>
      </c>
      <c r="P58" s="139" t="s">
        <v>304</v>
      </c>
      <c r="Q58" s="139" t="s">
        <v>297</v>
      </c>
    </row>
    <row r="59" spans="1:17" s="82" customFormat="1" ht="120">
      <c r="A59" s="139">
        <v>51</v>
      </c>
      <c r="B59" s="188" t="s">
        <v>556</v>
      </c>
      <c r="C59" s="188">
        <v>4222003313</v>
      </c>
      <c r="D59" s="196" t="s">
        <v>557</v>
      </c>
      <c r="E59" s="188" t="s">
        <v>558</v>
      </c>
      <c r="F59" s="188">
        <v>4222012597</v>
      </c>
      <c r="G59" s="188" t="s">
        <v>559</v>
      </c>
      <c r="H59" s="188" t="s">
        <v>560</v>
      </c>
      <c r="I59" s="241" t="s">
        <v>552</v>
      </c>
      <c r="J59" s="188" t="s">
        <v>561</v>
      </c>
      <c r="K59" s="188" t="s">
        <v>562</v>
      </c>
      <c r="L59" s="188" t="s">
        <v>352</v>
      </c>
      <c r="M59" s="188" t="s">
        <v>555</v>
      </c>
      <c r="N59" s="188" t="s">
        <v>551</v>
      </c>
      <c r="O59" s="188" t="s">
        <v>303</v>
      </c>
      <c r="P59" s="139" t="s">
        <v>304</v>
      </c>
      <c r="Q59" s="139" t="s">
        <v>297</v>
      </c>
    </row>
    <row r="60" spans="1:17" s="82" customFormat="1" ht="120">
      <c r="A60" s="139">
        <v>52</v>
      </c>
      <c r="B60" s="188" t="s">
        <v>556</v>
      </c>
      <c r="C60" s="188">
        <v>4222003313</v>
      </c>
      <c r="D60" s="196" t="s">
        <v>557</v>
      </c>
      <c r="E60" s="188" t="s">
        <v>563</v>
      </c>
      <c r="F60" s="188">
        <v>4222006025</v>
      </c>
      <c r="G60" s="188" t="s">
        <v>564</v>
      </c>
      <c r="H60" s="188" t="s">
        <v>551</v>
      </c>
      <c r="I60" s="241" t="s">
        <v>552</v>
      </c>
      <c r="J60" s="188" t="s">
        <v>565</v>
      </c>
      <c r="K60" s="188" t="s">
        <v>566</v>
      </c>
      <c r="L60" s="188" t="s">
        <v>352</v>
      </c>
      <c r="M60" s="188" t="s">
        <v>555</v>
      </c>
      <c r="N60" s="188" t="s">
        <v>551</v>
      </c>
      <c r="O60" s="188" t="s">
        <v>303</v>
      </c>
      <c r="P60" s="139" t="s">
        <v>304</v>
      </c>
      <c r="Q60" s="139" t="s">
        <v>297</v>
      </c>
    </row>
    <row r="61" spans="1:17" s="82" customFormat="1" ht="120">
      <c r="A61" s="139">
        <v>53</v>
      </c>
      <c r="B61" s="188" t="s">
        <v>556</v>
      </c>
      <c r="C61" s="188">
        <v>4222003313</v>
      </c>
      <c r="D61" s="235" t="s">
        <v>567</v>
      </c>
      <c r="E61" s="188" t="s">
        <v>568</v>
      </c>
      <c r="F61" s="188">
        <v>4222010550</v>
      </c>
      <c r="G61" s="188" t="s">
        <v>569</v>
      </c>
      <c r="H61" s="188" t="s">
        <v>570</v>
      </c>
      <c r="I61" s="241" t="s">
        <v>552</v>
      </c>
      <c r="J61" s="188" t="s">
        <v>571</v>
      </c>
      <c r="K61" s="188" t="s">
        <v>572</v>
      </c>
      <c r="L61" s="188" t="s">
        <v>352</v>
      </c>
      <c r="M61" s="188" t="s">
        <v>555</v>
      </c>
      <c r="N61" s="188" t="s">
        <v>551</v>
      </c>
      <c r="O61" s="188" t="s">
        <v>303</v>
      </c>
      <c r="P61" s="139" t="s">
        <v>304</v>
      </c>
      <c r="Q61" s="139" t="s">
        <v>297</v>
      </c>
    </row>
    <row r="62" spans="1:17" s="82" customFormat="1" ht="120">
      <c r="A62" s="139">
        <v>54</v>
      </c>
      <c r="B62" s="188" t="s">
        <v>556</v>
      </c>
      <c r="C62" s="188">
        <v>4222003313</v>
      </c>
      <c r="D62" s="188" t="s">
        <v>297</v>
      </c>
      <c r="E62" s="188" t="s">
        <v>573</v>
      </c>
      <c r="F62" s="188">
        <v>4222015622</v>
      </c>
      <c r="G62" s="188" t="s">
        <v>569</v>
      </c>
      <c r="H62" s="188" t="s">
        <v>574</v>
      </c>
      <c r="I62" s="241" t="s">
        <v>552</v>
      </c>
      <c r="J62" s="188" t="s">
        <v>575</v>
      </c>
      <c r="K62" s="188" t="s">
        <v>576</v>
      </c>
      <c r="L62" s="188" t="s">
        <v>352</v>
      </c>
      <c r="M62" s="188" t="s">
        <v>555</v>
      </c>
      <c r="N62" s="188" t="s">
        <v>551</v>
      </c>
      <c r="O62" s="188" t="s">
        <v>303</v>
      </c>
      <c r="P62" s="139" t="s">
        <v>304</v>
      </c>
      <c r="Q62" s="139" t="s">
        <v>297</v>
      </c>
    </row>
    <row r="63" spans="1:17" s="82" customFormat="1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</row>
    <row r="64" spans="1:17" s="82" customFormat="1">
      <c r="A64" s="38"/>
      <c r="B64" s="77" t="s">
        <v>174</v>
      </c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</row>
    <row r="65" spans="1:17" s="82" customFormat="1">
      <c r="A65" s="38"/>
      <c r="B65" s="78" t="s">
        <v>175</v>
      </c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</row>
    <row r="66" spans="1:17" s="82" customFormat="1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</row>
    <row r="68" spans="1:17" ht="15.75">
      <c r="A68" s="275" t="s">
        <v>285</v>
      </c>
      <c r="B68" s="275"/>
      <c r="C68" s="275"/>
      <c r="D68" s="275"/>
      <c r="E68" s="275"/>
      <c r="F68" s="275"/>
      <c r="G68" s="275"/>
      <c r="H68" s="275"/>
      <c r="I68" s="275"/>
      <c r="J68" s="275"/>
      <c r="K68" s="275"/>
      <c r="L68" s="275"/>
      <c r="M68" s="95"/>
      <c r="N68" s="95"/>
      <c r="O68" s="2"/>
      <c r="P68" s="2"/>
      <c r="Q68" s="2"/>
    </row>
    <row r="69" spans="1:17" ht="15.75">
      <c r="A69" s="311" t="s">
        <v>286</v>
      </c>
      <c r="B69" s="311"/>
      <c r="C69" s="311"/>
      <c r="D69" s="311"/>
      <c r="E69" s="271" t="s">
        <v>57</v>
      </c>
      <c r="F69" s="271"/>
      <c r="G69" s="271"/>
      <c r="H69" s="271"/>
      <c r="I69" s="125"/>
      <c r="J69" s="125"/>
      <c r="K69" s="125"/>
      <c r="L69" s="125"/>
      <c r="M69" s="2"/>
      <c r="N69" s="2"/>
      <c r="O69" s="2"/>
      <c r="P69" s="2"/>
      <c r="Q69" s="2"/>
    </row>
    <row r="70" spans="1:17" ht="15.75">
      <c r="A70" s="270" t="s">
        <v>287</v>
      </c>
      <c r="B70" s="270"/>
      <c r="C70" s="270"/>
      <c r="D70" s="270"/>
      <c r="E70" s="125"/>
      <c r="F70" s="125"/>
      <c r="G70" s="125"/>
      <c r="H70" s="125"/>
      <c r="I70" s="125"/>
      <c r="J70" s="125"/>
      <c r="K70" s="125"/>
      <c r="L70" s="125"/>
    </row>
    <row r="71" spans="1:17">
      <c r="A71" s="126"/>
      <c r="B71" s="125"/>
      <c r="C71" s="125"/>
      <c r="D71" s="125"/>
      <c r="E71" s="125"/>
      <c r="F71" s="125"/>
      <c r="G71" s="125"/>
      <c r="H71" s="125"/>
      <c r="I71" s="125"/>
      <c r="J71" s="125"/>
      <c r="K71" s="125"/>
      <c r="L71" s="125"/>
    </row>
    <row r="72" spans="1:17" ht="15.75" customHeight="1">
      <c r="A72" s="127"/>
      <c r="B72" s="125"/>
      <c r="C72" s="125"/>
      <c r="D72" s="125"/>
      <c r="E72" s="125"/>
      <c r="F72" s="125"/>
      <c r="G72" s="125"/>
      <c r="H72" s="125"/>
      <c r="I72" s="125"/>
      <c r="J72" s="125"/>
      <c r="K72" s="125"/>
      <c r="L72" s="125"/>
    </row>
    <row r="73" spans="1:17" s="2" customFormat="1" ht="18" customHeight="1">
      <c r="A73" s="283" t="s">
        <v>288</v>
      </c>
      <c r="B73" s="283"/>
      <c r="C73" s="283"/>
      <c r="D73" s="283"/>
      <c r="E73" s="283"/>
      <c r="F73" s="283"/>
      <c r="G73" s="125"/>
      <c r="H73" s="125"/>
      <c r="I73" s="125"/>
      <c r="J73" s="125"/>
      <c r="K73" s="125"/>
      <c r="L73" s="125"/>
      <c r="M73" s="38"/>
      <c r="N73" s="38"/>
      <c r="O73" s="38"/>
      <c r="P73" s="38"/>
      <c r="Q73" s="38"/>
    </row>
    <row r="74" spans="1:17" s="2" customFormat="1">
      <c r="A74" s="265"/>
      <c r="B74" s="265"/>
      <c r="C74" s="265"/>
      <c r="D74" s="265"/>
      <c r="E74" s="125"/>
      <c r="F74" s="125"/>
      <c r="G74" s="125"/>
      <c r="H74" s="125"/>
      <c r="I74" s="125"/>
      <c r="J74" s="125"/>
      <c r="K74" s="125"/>
      <c r="L74" s="125"/>
      <c r="M74" s="38"/>
      <c r="N74" s="38"/>
      <c r="O74" s="38"/>
      <c r="P74" s="38"/>
      <c r="Q74" s="38"/>
    </row>
    <row r="75" spans="1:17">
      <c r="A75" s="127"/>
      <c r="B75" s="125"/>
      <c r="C75" s="125"/>
      <c r="D75" s="125"/>
      <c r="E75" s="125"/>
      <c r="F75" s="125"/>
      <c r="G75" s="125"/>
      <c r="H75" s="125"/>
      <c r="I75" s="125"/>
      <c r="J75" s="125"/>
      <c r="K75" s="125"/>
      <c r="L75" s="125"/>
    </row>
    <row r="78" spans="1:17" ht="15" customHeight="1"/>
  </sheetData>
  <mergeCells count="8">
    <mergeCell ref="A73:F73"/>
    <mergeCell ref="A69:D69"/>
    <mergeCell ref="A70:D70"/>
    <mergeCell ref="E69:H69"/>
    <mergeCell ref="B3:K3"/>
    <mergeCell ref="B5:K5"/>
    <mergeCell ref="A68:L68"/>
    <mergeCell ref="C4:J4"/>
  </mergeCells>
  <hyperlinks>
    <hyperlink ref="I10" r:id="rId1"/>
    <hyperlink ref="I12" r:id="rId2"/>
    <hyperlink ref="I13" r:id="rId3"/>
    <hyperlink ref="I14" r:id="rId4"/>
    <hyperlink ref="I50" r:id="rId5"/>
    <hyperlink ref="I51" r:id="rId6"/>
    <hyperlink ref="I53" r:id="rId7"/>
    <hyperlink ref="I54" r:id="rId8"/>
    <hyperlink ref="I56" r:id="rId9"/>
    <hyperlink ref="I58" r:id="rId10"/>
    <hyperlink ref="I59" r:id="rId11"/>
    <hyperlink ref="I60" r:id="rId12"/>
    <hyperlink ref="I61" r:id="rId13"/>
    <hyperlink ref="I62" r:id="rId14"/>
    <hyperlink ref="I49" r:id="rId15"/>
    <hyperlink ref="I48" r:id="rId16"/>
    <hyperlink ref="I47" r:id="rId17"/>
    <hyperlink ref="I46" r:id="rId18"/>
    <hyperlink ref="I45" r:id="rId19"/>
    <hyperlink ref="I44" r:id="rId20"/>
    <hyperlink ref="I43" r:id="rId21"/>
    <hyperlink ref="I42" r:id="rId22"/>
    <hyperlink ref="I41" r:id="rId23"/>
    <hyperlink ref="I40" r:id="rId24"/>
    <hyperlink ref="I39" r:id="rId25"/>
    <hyperlink ref="I38" r:id="rId26"/>
    <hyperlink ref="I37" r:id="rId27"/>
    <hyperlink ref="I36" r:id="rId28"/>
    <hyperlink ref="I35" r:id="rId29"/>
    <hyperlink ref="I34" r:id="rId30"/>
    <hyperlink ref="I33" r:id="rId31"/>
    <hyperlink ref="I31" r:id="rId32"/>
    <hyperlink ref="I30" r:id="rId33"/>
    <hyperlink ref="I29" r:id="rId34"/>
    <hyperlink ref="I28" r:id="rId35"/>
  </hyperlinks>
  <pageMargins left="0.31496062874794001" right="0.31496062874794001" top="0.74803149700164795" bottom="0.74803149700164795" header="0.31496062874794001" footer="0.31496062874794001"/>
  <pageSetup paperSize="9" scale="65" fitToHeight="100" orientation="landscape" r:id="rId36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FF00"/>
  </sheetPr>
  <dimension ref="A1:L34"/>
  <sheetViews>
    <sheetView workbookViewId="0">
      <selection sqref="A1:I33"/>
    </sheetView>
  </sheetViews>
  <sheetFormatPr defaultColWidth="9" defaultRowHeight="12.75"/>
  <cols>
    <col min="1" max="1" width="4.85546875" customWidth="1"/>
    <col min="2" max="2" width="18.42578125" customWidth="1"/>
    <col min="3" max="3" width="15.7109375" customWidth="1"/>
    <col min="4" max="4" width="17.140625" customWidth="1"/>
    <col min="5" max="5" width="24.28515625" customWidth="1"/>
    <col min="6" max="6" width="20.42578125" customWidth="1"/>
    <col min="7" max="7" width="23.5703125" customWidth="1"/>
  </cols>
  <sheetData>
    <row r="1" spans="1:7" s="38" customFormat="1" ht="15">
      <c r="G1" s="65" t="s">
        <v>176</v>
      </c>
    </row>
    <row r="2" spans="1:7" s="38" customFormat="1" ht="15"/>
    <row r="3" spans="1:7" s="38" customFormat="1" ht="33" customHeight="1">
      <c r="C3" s="362" t="s">
        <v>177</v>
      </c>
      <c r="D3" s="362"/>
      <c r="E3" s="362"/>
      <c r="F3" s="362"/>
      <c r="G3" s="362"/>
    </row>
    <row r="4" spans="1:7" s="38" customFormat="1" ht="15">
      <c r="C4" s="363" t="s">
        <v>280</v>
      </c>
      <c r="D4" s="364"/>
      <c r="E4" s="364"/>
      <c r="F4" s="364"/>
      <c r="G4" s="365"/>
    </row>
    <row r="5" spans="1:7" s="38" customFormat="1" ht="15">
      <c r="C5" s="360" t="s">
        <v>178</v>
      </c>
      <c r="D5" s="360"/>
      <c r="E5" s="360"/>
      <c r="F5" s="360"/>
      <c r="G5" s="360"/>
    </row>
    <row r="6" spans="1:7" s="38" customFormat="1" ht="15"/>
    <row r="7" spans="1:7" s="38" customFormat="1" ht="15"/>
    <row r="8" spans="1:7" s="71" customFormat="1" ht="75">
      <c r="A8" s="72" t="s">
        <v>70</v>
      </c>
      <c r="B8" s="72" t="s">
        <v>179</v>
      </c>
      <c r="C8" s="72" t="s">
        <v>180</v>
      </c>
      <c r="D8" s="72" t="s">
        <v>181</v>
      </c>
      <c r="E8" s="72" t="s">
        <v>182</v>
      </c>
      <c r="F8" s="72" t="s">
        <v>183</v>
      </c>
      <c r="G8" s="72" t="s">
        <v>184</v>
      </c>
    </row>
    <row r="9" spans="1:7" s="38" customFormat="1" ht="15">
      <c r="A9" s="76">
        <v>1</v>
      </c>
      <c r="B9" s="76">
        <v>2</v>
      </c>
      <c r="C9" s="76">
        <v>3</v>
      </c>
      <c r="D9" s="76">
        <v>4</v>
      </c>
      <c r="E9" s="76">
        <v>5</v>
      </c>
      <c r="F9" s="76">
        <v>6</v>
      </c>
      <c r="G9" s="76">
        <v>7</v>
      </c>
    </row>
    <row r="10" spans="1:7" s="38" customFormat="1" ht="120">
      <c r="A10" s="140">
        <v>1</v>
      </c>
      <c r="B10" s="140" t="s">
        <v>305</v>
      </c>
      <c r="C10" s="140" t="s">
        <v>306</v>
      </c>
      <c r="D10" s="141">
        <v>44594</v>
      </c>
      <c r="E10" s="140" t="s">
        <v>307</v>
      </c>
      <c r="F10" s="140" t="s">
        <v>293</v>
      </c>
      <c r="G10" s="140" t="s">
        <v>311</v>
      </c>
    </row>
    <row r="11" spans="1:7" s="38" customFormat="1" ht="225">
      <c r="A11" s="140">
        <v>2</v>
      </c>
      <c r="B11" s="140" t="s">
        <v>305</v>
      </c>
      <c r="C11" s="140" t="s">
        <v>309</v>
      </c>
      <c r="D11" s="141">
        <v>44775</v>
      </c>
      <c r="E11" s="142" t="s">
        <v>308</v>
      </c>
      <c r="F11" s="140" t="s">
        <v>293</v>
      </c>
      <c r="G11" s="140" t="s">
        <v>310</v>
      </c>
    </row>
    <row r="12" spans="1:7" s="38" customFormat="1" ht="120">
      <c r="A12" s="140">
        <v>3</v>
      </c>
      <c r="B12" s="140" t="s">
        <v>305</v>
      </c>
      <c r="C12" s="140" t="s">
        <v>312</v>
      </c>
      <c r="D12" s="141">
        <v>44594</v>
      </c>
      <c r="E12" s="140" t="s">
        <v>313</v>
      </c>
      <c r="F12" s="140" t="s">
        <v>293</v>
      </c>
      <c r="G12" s="140" t="s">
        <v>314</v>
      </c>
    </row>
    <row r="13" spans="1:7" s="38" customFormat="1" ht="120">
      <c r="A13" s="140">
        <v>4</v>
      </c>
      <c r="B13" s="140" t="s">
        <v>305</v>
      </c>
      <c r="C13" s="140" t="s">
        <v>316</v>
      </c>
      <c r="D13" s="141">
        <v>44594</v>
      </c>
      <c r="E13" s="140" t="s">
        <v>315</v>
      </c>
      <c r="F13" s="140" t="s">
        <v>293</v>
      </c>
      <c r="G13" s="140" t="s">
        <v>317</v>
      </c>
    </row>
    <row r="14" spans="1:7" s="38" customFormat="1" ht="330">
      <c r="A14" s="140">
        <v>5</v>
      </c>
      <c r="B14" s="140" t="s">
        <v>318</v>
      </c>
      <c r="C14" s="140" t="s">
        <v>320</v>
      </c>
      <c r="D14" s="141">
        <v>44705</v>
      </c>
      <c r="E14" s="140" t="s">
        <v>319</v>
      </c>
      <c r="F14" s="140" t="s">
        <v>293</v>
      </c>
      <c r="G14" s="140" t="s">
        <v>321</v>
      </c>
    </row>
    <row r="15" spans="1:7" s="38" customFormat="1" ht="315">
      <c r="A15" s="140">
        <v>6</v>
      </c>
      <c r="B15" s="140" t="s">
        <v>318</v>
      </c>
      <c r="C15" s="140" t="s">
        <v>322</v>
      </c>
      <c r="D15" s="141">
        <v>44750</v>
      </c>
      <c r="E15" s="140" t="s">
        <v>323</v>
      </c>
      <c r="F15" s="140" t="s">
        <v>293</v>
      </c>
      <c r="G15" s="140" t="s">
        <v>324</v>
      </c>
    </row>
    <row r="16" spans="1:7" s="38" customFormat="1" ht="315">
      <c r="A16" s="140">
        <v>7</v>
      </c>
      <c r="B16" s="140" t="s">
        <v>318</v>
      </c>
      <c r="C16" s="140" t="s">
        <v>325</v>
      </c>
      <c r="D16" s="141">
        <v>44911</v>
      </c>
      <c r="E16" s="140" t="s">
        <v>326</v>
      </c>
      <c r="F16" s="140" t="s">
        <v>293</v>
      </c>
      <c r="G16" s="140" t="s">
        <v>327</v>
      </c>
    </row>
    <row r="17" spans="1:12" s="38" customFormat="1" ht="15">
      <c r="A17" s="140"/>
      <c r="B17" s="140"/>
      <c r="C17" s="140"/>
      <c r="D17" s="140"/>
      <c r="E17" s="140"/>
      <c r="F17" s="140"/>
      <c r="G17" s="140"/>
    </row>
    <row r="18" spans="1:12" s="38" customFormat="1" ht="15">
      <c r="A18" s="140"/>
      <c r="B18" s="140"/>
      <c r="C18" s="140"/>
      <c r="D18" s="140"/>
      <c r="E18" s="140"/>
      <c r="F18" s="140"/>
      <c r="G18" s="140"/>
    </row>
    <row r="19" spans="1:12" s="38" customFormat="1" ht="15">
      <c r="A19" s="140"/>
      <c r="B19" s="140"/>
      <c r="C19" s="140"/>
      <c r="D19" s="140"/>
      <c r="E19" s="140"/>
      <c r="F19" s="140"/>
      <c r="G19" s="140"/>
    </row>
    <row r="20" spans="1:12" s="38" customFormat="1" ht="15">
      <c r="A20" s="140"/>
      <c r="B20" s="140"/>
      <c r="C20" s="140"/>
      <c r="D20" s="140"/>
      <c r="E20" s="140"/>
      <c r="F20" s="140"/>
      <c r="G20" s="140"/>
    </row>
    <row r="21" spans="1:12" s="38" customFormat="1" ht="15">
      <c r="A21" s="140"/>
      <c r="B21" s="140"/>
      <c r="C21" s="140"/>
      <c r="D21" s="140"/>
      <c r="E21" s="140"/>
      <c r="F21" s="140"/>
      <c r="G21" s="140"/>
    </row>
    <row r="22" spans="1:12" s="38" customFormat="1" ht="15">
      <c r="A22" s="140"/>
      <c r="B22" s="140"/>
      <c r="C22" s="140"/>
      <c r="D22" s="140"/>
      <c r="E22" s="140"/>
      <c r="F22" s="140"/>
      <c r="G22" s="140"/>
    </row>
    <row r="23" spans="1:12" s="38" customFormat="1" ht="15"/>
    <row r="24" spans="1:12" s="38" customFormat="1" ht="15">
      <c r="A24" s="79" t="s">
        <v>185</v>
      </c>
      <c r="B24" s="79"/>
    </row>
    <row r="25" spans="1:12" s="38" customFormat="1" ht="15"/>
    <row r="26" spans="1:12" s="38" customFormat="1" ht="15"/>
    <row r="27" spans="1:12" s="2" customFormat="1" ht="18" customHeight="1">
      <c r="A27" s="366" t="s">
        <v>285</v>
      </c>
      <c r="B27" s="366"/>
      <c r="C27" s="366"/>
      <c r="D27" s="366"/>
      <c r="E27" s="366"/>
      <c r="F27" s="366"/>
      <c r="G27" s="366"/>
      <c r="H27" s="366"/>
      <c r="I27" s="366"/>
      <c r="J27" s="152"/>
      <c r="K27" s="152"/>
      <c r="L27" s="152"/>
    </row>
    <row r="28" spans="1:12" s="2" customFormat="1" ht="15.75">
      <c r="A28" s="311" t="s">
        <v>286</v>
      </c>
      <c r="B28" s="311"/>
      <c r="C28" s="311"/>
      <c r="D28" s="311"/>
      <c r="E28" s="130" t="s">
        <v>57</v>
      </c>
      <c r="F28" s="125"/>
      <c r="G28" s="125"/>
      <c r="H28" s="125"/>
      <c r="I28" s="125"/>
      <c r="J28" s="125"/>
      <c r="K28" s="125"/>
      <c r="L28" s="125"/>
    </row>
    <row r="29" spans="1:12" ht="15.75">
      <c r="A29" s="270" t="s">
        <v>287</v>
      </c>
      <c r="B29" s="270"/>
      <c r="C29" s="270"/>
      <c r="D29" s="270"/>
      <c r="E29" s="125"/>
      <c r="F29" s="125"/>
      <c r="G29" s="125"/>
      <c r="H29" s="125"/>
      <c r="I29" s="125"/>
      <c r="J29" s="125"/>
      <c r="K29" s="125"/>
      <c r="L29" s="125"/>
    </row>
    <row r="30" spans="1:12">
      <c r="A30" s="126"/>
      <c r="B30" s="125"/>
      <c r="C30" s="125"/>
      <c r="D30" s="125"/>
      <c r="E30" s="125"/>
      <c r="F30" s="125"/>
      <c r="G30" s="125"/>
      <c r="H30" s="125"/>
      <c r="I30" s="125"/>
      <c r="J30" s="125"/>
      <c r="K30" s="125"/>
      <c r="L30" s="125"/>
    </row>
    <row r="31" spans="1:12">
      <c r="A31" s="127"/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</row>
    <row r="32" spans="1:12" ht="12.75" customHeight="1">
      <c r="A32" s="283" t="s">
        <v>288</v>
      </c>
      <c r="B32" s="283"/>
      <c r="C32" s="283"/>
      <c r="D32" s="125"/>
      <c r="E32" s="125"/>
      <c r="F32" s="125"/>
      <c r="G32" s="125"/>
      <c r="H32" s="125"/>
      <c r="I32" s="125"/>
      <c r="J32" s="125"/>
      <c r="K32" s="125"/>
      <c r="L32" s="125"/>
    </row>
    <row r="33" spans="1:12">
      <c r="A33" s="283"/>
      <c r="B33" s="283"/>
      <c r="C33" s="283"/>
      <c r="D33" s="125"/>
      <c r="E33" s="125"/>
      <c r="F33" s="125"/>
      <c r="G33" s="125"/>
      <c r="H33" s="125"/>
      <c r="I33" s="125"/>
      <c r="J33" s="125"/>
      <c r="K33" s="125"/>
      <c r="L33" s="125"/>
    </row>
    <row r="34" spans="1:12">
      <c r="A34" s="127"/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</row>
  </sheetData>
  <mergeCells count="7">
    <mergeCell ref="A29:D29"/>
    <mergeCell ref="A32:C33"/>
    <mergeCell ref="C3:G3"/>
    <mergeCell ref="C4:G4"/>
    <mergeCell ref="C5:G5"/>
    <mergeCell ref="A28:D28"/>
    <mergeCell ref="A27:I27"/>
  </mergeCells>
  <pageMargins left="0.70866141732283472" right="0.70866141732283472" top="0.74803149606299213" bottom="0.74803149606299213" header="0.31496062992125984" footer="0.31496062992125984"/>
  <pageSetup paperSize="9" scale="65" fitToHeight="10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2"/>
  <sheetViews>
    <sheetView workbookViewId="0">
      <selection sqref="A1:F21"/>
    </sheetView>
  </sheetViews>
  <sheetFormatPr defaultColWidth="9" defaultRowHeight="12.75"/>
  <cols>
    <col min="1" max="1" width="6.85546875" style="1" customWidth="1"/>
    <col min="2" max="2" width="35" style="1" customWidth="1"/>
    <col min="3" max="3" width="20.28515625" style="2" customWidth="1"/>
    <col min="4" max="4" width="23.85546875" style="2" customWidth="1"/>
    <col min="5" max="5" width="15" style="2" customWidth="1"/>
    <col min="6" max="6" width="13.28515625" style="2" customWidth="1"/>
    <col min="7" max="7" width="13.42578125" style="2" customWidth="1"/>
    <col min="8" max="8" width="22.42578125" style="2" customWidth="1"/>
    <col min="9" max="9" width="9" style="2" customWidth="1"/>
    <col min="10" max="16384" width="9" style="2"/>
  </cols>
  <sheetData>
    <row r="1" spans="1:12" ht="12.75" customHeight="1">
      <c r="D1" s="80" t="s">
        <v>186</v>
      </c>
    </row>
    <row r="2" spans="1:12" ht="12.75" customHeight="1">
      <c r="G2" s="11"/>
      <c r="H2" s="11"/>
    </row>
    <row r="3" spans="1:12" ht="39.75" customHeight="1">
      <c r="A3" s="4"/>
      <c r="B3" s="303" t="s">
        <v>187</v>
      </c>
      <c r="C3" s="303"/>
      <c r="D3" s="303"/>
      <c r="E3" s="81"/>
      <c r="F3" s="81"/>
      <c r="G3" s="81"/>
    </row>
    <row r="4" spans="1:12" s="38" customFormat="1" ht="15.75">
      <c r="A4" s="39" t="s">
        <v>188</v>
      </c>
      <c r="B4" s="367" t="s">
        <v>280</v>
      </c>
      <c r="C4" s="367"/>
      <c r="D4" s="367"/>
      <c r="E4" s="82"/>
      <c r="F4" s="82"/>
      <c r="G4" s="82"/>
    </row>
    <row r="5" spans="1:12" s="38" customFormat="1" ht="15" customHeight="1">
      <c r="C5" s="10" t="s">
        <v>189</v>
      </c>
      <c r="D5" s="83"/>
      <c r="E5" s="83"/>
      <c r="F5" s="83"/>
      <c r="G5" s="83"/>
      <c r="H5" s="83"/>
    </row>
    <row r="6" spans="1:12" s="38" customFormat="1" ht="15" customHeight="1">
      <c r="C6" s="10"/>
      <c r="D6" s="10"/>
    </row>
    <row r="7" spans="1:12" s="6" customFormat="1" ht="29.25" customHeight="1">
      <c r="A7" s="84" t="s">
        <v>70</v>
      </c>
      <c r="B7" s="84" t="s">
        <v>190</v>
      </c>
      <c r="C7" s="84" t="s">
        <v>191</v>
      </c>
      <c r="D7" s="84" t="s">
        <v>192</v>
      </c>
      <c r="E7" s="85"/>
      <c r="F7" s="85"/>
      <c r="G7" s="85"/>
      <c r="H7" s="85"/>
    </row>
    <row r="8" spans="1:12" s="6" customFormat="1" ht="15.75">
      <c r="A8" s="86" t="s">
        <v>36</v>
      </c>
      <c r="B8" s="87" t="s">
        <v>193</v>
      </c>
      <c r="C8" s="89">
        <v>2</v>
      </c>
      <c r="D8" s="89">
        <v>9</v>
      </c>
      <c r="E8" s="88"/>
      <c r="F8" s="88"/>
      <c r="G8" s="88"/>
      <c r="H8" s="88"/>
    </row>
    <row r="9" spans="1:12" s="6" customFormat="1" ht="15.75">
      <c r="A9" s="86" t="s">
        <v>50</v>
      </c>
      <c r="B9" s="87" t="s">
        <v>194</v>
      </c>
      <c r="C9" s="89">
        <v>51</v>
      </c>
      <c r="D9" s="89">
        <v>51</v>
      </c>
      <c r="E9" s="88"/>
      <c r="F9" s="88"/>
      <c r="G9" s="88"/>
      <c r="H9" s="88"/>
    </row>
    <row r="10" spans="1:12" s="6" customFormat="1" ht="47.25">
      <c r="A10" s="86" t="s">
        <v>97</v>
      </c>
      <c r="B10" s="87" t="s">
        <v>195</v>
      </c>
      <c r="C10" s="89"/>
      <c r="D10" s="89" t="s">
        <v>48</v>
      </c>
      <c r="E10" s="88"/>
      <c r="F10" s="88"/>
      <c r="G10" s="88"/>
      <c r="H10" s="88"/>
    </row>
    <row r="12" spans="1:12">
      <c r="B12" s="60" t="s">
        <v>196</v>
      </c>
    </row>
    <row r="13" spans="1:12">
      <c r="B13" s="60"/>
    </row>
    <row r="14" spans="1:12" ht="12" customHeight="1"/>
    <row r="15" spans="1:12" ht="15.75" customHeight="1">
      <c r="A15" s="366" t="s">
        <v>285</v>
      </c>
      <c r="B15" s="366"/>
      <c r="C15" s="366"/>
      <c r="D15" s="366"/>
      <c r="E15" s="366"/>
      <c r="F15" s="366"/>
      <c r="G15" s="152"/>
      <c r="H15" s="152"/>
      <c r="I15" s="152"/>
      <c r="J15" s="152"/>
      <c r="K15" s="152"/>
      <c r="L15" s="152"/>
    </row>
    <row r="16" spans="1:12" ht="15.75" customHeight="1">
      <c r="A16" s="311" t="s">
        <v>286</v>
      </c>
      <c r="B16" s="311"/>
      <c r="C16" s="368" t="s">
        <v>57</v>
      </c>
      <c r="D16" s="368"/>
      <c r="E16" s="368"/>
      <c r="F16" s="125"/>
      <c r="G16" s="125"/>
      <c r="H16" s="125"/>
      <c r="I16" s="125"/>
      <c r="J16" s="125"/>
      <c r="K16" s="125"/>
      <c r="L16" s="125"/>
    </row>
    <row r="17" spans="1:12" ht="15.75">
      <c r="A17" s="270" t="s">
        <v>287</v>
      </c>
      <c r="B17" s="270"/>
      <c r="C17" s="270"/>
      <c r="D17" s="270"/>
      <c r="E17" s="125"/>
      <c r="F17" s="125"/>
      <c r="G17" s="125"/>
      <c r="H17" s="125"/>
      <c r="I17" s="125"/>
      <c r="J17" s="125"/>
      <c r="K17" s="125"/>
      <c r="L17" s="125"/>
    </row>
    <row r="18" spans="1:12">
      <c r="A18" s="126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</row>
    <row r="19" spans="1:12">
      <c r="A19" s="127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</row>
    <row r="20" spans="1:12">
      <c r="A20" s="283" t="s">
        <v>288</v>
      </c>
      <c r="B20" s="283"/>
      <c r="C20" s="125"/>
      <c r="D20" s="125"/>
      <c r="E20" s="125"/>
      <c r="F20" s="125"/>
      <c r="G20" s="125"/>
      <c r="H20" s="125"/>
      <c r="I20" s="125"/>
      <c r="J20" s="125"/>
      <c r="K20" s="125"/>
      <c r="L20" s="125"/>
    </row>
    <row r="21" spans="1:12">
      <c r="A21" s="283"/>
      <c r="B21" s="283"/>
      <c r="C21" s="125"/>
      <c r="D21" s="125"/>
      <c r="E21" s="125"/>
      <c r="F21" s="125"/>
      <c r="G21" s="125"/>
      <c r="H21" s="125"/>
      <c r="I21" s="125"/>
      <c r="J21" s="125"/>
      <c r="K21" s="125"/>
      <c r="L21" s="125"/>
    </row>
    <row r="22" spans="1:12">
      <c r="A22" s="127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</row>
  </sheetData>
  <mergeCells count="7">
    <mergeCell ref="B3:D3"/>
    <mergeCell ref="B4:D4"/>
    <mergeCell ref="A17:D17"/>
    <mergeCell ref="A20:B21"/>
    <mergeCell ref="A16:B16"/>
    <mergeCell ref="C16:E16"/>
    <mergeCell ref="A15:F15"/>
  </mergeCells>
  <pageMargins left="0.70866137742996205" right="0.70866137742996205" top="0.74803149700164795" bottom="0.74803149700164795" header="0.31496062874794001" footer="0.31496062874794001"/>
  <pageSetup paperSize="9" scale="76" fitToHeight="10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9"/>
  <sheetViews>
    <sheetView topLeftCell="A11" workbookViewId="0">
      <selection sqref="A1:G48"/>
    </sheetView>
  </sheetViews>
  <sheetFormatPr defaultColWidth="9" defaultRowHeight="12.75"/>
  <cols>
    <col min="1" max="1" width="6.85546875" style="1" customWidth="1"/>
    <col min="2" max="2" width="16.5703125" style="1" customWidth="1"/>
    <col min="3" max="3" width="28.28515625" style="2" customWidth="1"/>
    <col min="4" max="4" width="23" style="2" customWidth="1"/>
    <col min="5" max="5" width="20.42578125" style="2" customWidth="1"/>
    <col min="6" max="6" width="19.85546875" style="2" customWidth="1"/>
    <col min="7" max="7" width="13.28515625" style="2" customWidth="1"/>
    <col min="8" max="8" width="13.42578125" style="2" customWidth="1"/>
    <col min="9" max="9" width="22.42578125" style="2" customWidth="1"/>
    <col min="10" max="10" width="9" style="2" customWidth="1"/>
    <col min="11" max="16384" width="9" style="2"/>
  </cols>
  <sheetData>
    <row r="1" spans="1:9" ht="12.75" customHeight="1">
      <c r="F1" s="80" t="s">
        <v>197</v>
      </c>
    </row>
    <row r="2" spans="1:9" ht="12.75" customHeight="1">
      <c r="H2" s="11"/>
      <c r="I2" s="11"/>
    </row>
    <row r="3" spans="1:9" ht="32.25" customHeight="1">
      <c r="A3" s="4"/>
      <c r="B3" s="303" t="s">
        <v>198</v>
      </c>
      <c r="C3" s="303"/>
      <c r="D3" s="303"/>
      <c r="E3" s="303"/>
      <c r="F3" s="5"/>
      <c r="G3" s="81"/>
      <c r="H3" s="81"/>
    </row>
    <row r="4" spans="1:9" s="38" customFormat="1" ht="15.75">
      <c r="A4" s="39" t="s">
        <v>188</v>
      </c>
      <c r="B4" s="367" t="s">
        <v>280</v>
      </c>
      <c r="C4" s="367"/>
      <c r="D4" s="367"/>
      <c r="E4" s="82"/>
      <c r="F4" s="82"/>
      <c r="G4" s="82"/>
      <c r="H4" s="82"/>
    </row>
    <row r="5" spans="1:9" s="38" customFormat="1" ht="15" customHeight="1">
      <c r="C5" s="10" t="s">
        <v>189</v>
      </c>
      <c r="D5" s="83"/>
      <c r="E5" s="83"/>
      <c r="F5" s="83"/>
      <c r="G5" s="83"/>
      <c r="H5" s="83"/>
      <c r="I5" s="83"/>
    </row>
    <row r="6" spans="1:9" s="38" customFormat="1" ht="15" customHeight="1">
      <c r="C6" s="10"/>
      <c r="D6" s="10"/>
      <c r="E6" s="10"/>
      <c r="F6" s="90" t="s">
        <v>199</v>
      </c>
    </row>
    <row r="7" spans="1:9" ht="80.25" customHeight="1">
      <c r="A7" s="84" t="s">
        <v>70</v>
      </c>
      <c r="B7" s="84" t="s">
        <v>200</v>
      </c>
      <c r="C7" s="84" t="s">
        <v>201</v>
      </c>
      <c r="D7" s="84" t="s">
        <v>202</v>
      </c>
      <c r="E7" s="84" t="s">
        <v>203</v>
      </c>
      <c r="F7" s="84" t="s">
        <v>204</v>
      </c>
      <c r="G7" s="91"/>
      <c r="H7" s="91"/>
      <c r="I7" s="91"/>
    </row>
    <row r="8" spans="1:9">
      <c r="A8" s="43" t="s">
        <v>36</v>
      </c>
      <c r="B8" s="43" t="s">
        <v>50</v>
      </c>
      <c r="C8" s="44">
        <v>3</v>
      </c>
      <c r="D8" s="92" t="s">
        <v>205</v>
      </c>
      <c r="E8" s="44">
        <v>5</v>
      </c>
      <c r="F8" s="44">
        <v>6</v>
      </c>
      <c r="G8" s="93"/>
      <c r="H8" s="93"/>
      <c r="I8" s="93"/>
    </row>
    <row r="9" spans="1:9">
      <c r="A9" s="94"/>
      <c r="B9" s="94"/>
      <c r="C9" s="50" t="s">
        <v>206</v>
      </c>
      <c r="D9" s="50">
        <f>E9+F9</f>
        <v>0</v>
      </c>
      <c r="E9" s="50"/>
      <c r="F9" s="50"/>
      <c r="G9" s="93"/>
      <c r="H9" s="93"/>
      <c r="I9" s="93"/>
    </row>
    <row r="10" spans="1:9" ht="25.5">
      <c r="A10" s="195" t="s">
        <v>36</v>
      </c>
      <c r="B10" s="195" t="s">
        <v>292</v>
      </c>
      <c r="C10" s="189" t="s">
        <v>293</v>
      </c>
      <c r="D10" s="189">
        <f t="shared" ref="D10:D17" si="0">SUM(E10:F10)</f>
        <v>221.9</v>
      </c>
      <c r="E10" s="189" t="s">
        <v>297</v>
      </c>
      <c r="F10" s="189">
        <v>221.9</v>
      </c>
      <c r="G10" s="93"/>
      <c r="H10" s="93"/>
      <c r="I10" s="93"/>
    </row>
    <row r="11" spans="1:9" ht="25.5">
      <c r="A11" s="195" t="s">
        <v>50</v>
      </c>
      <c r="B11" s="194" t="s">
        <v>373</v>
      </c>
      <c r="C11" s="189" t="s">
        <v>380</v>
      </c>
      <c r="D11" s="189">
        <f t="shared" si="0"/>
        <v>2622.99</v>
      </c>
      <c r="E11" s="189">
        <v>15.6</v>
      </c>
      <c r="F11" s="189">
        <v>2607.39</v>
      </c>
      <c r="G11" s="93"/>
      <c r="H11" s="93"/>
      <c r="I11" s="93"/>
    </row>
    <row r="12" spans="1:9">
      <c r="A12" s="195" t="s">
        <v>97</v>
      </c>
      <c r="B12" s="194" t="s">
        <v>484</v>
      </c>
      <c r="C12" s="207" t="s">
        <v>476</v>
      </c>
      <c r="D12" s="205">
        <f t="shared" si="0"/>
        <v>165</v>
      </c>
      <c r="E12" s="205">
        <v>158</v>
      </c>
      <c r="F12" s="205">
        <v>7</v>
      </c>
      <c r="G12" s="93"/>
      <c r="H12" s="93"/>
      <c r="I12" s="93"/>
    </row>
    <row r="13" spans="1:9">
      <c r="A13" s="195" t="s">
        <v>98</v>
      </c>
      <c r="B13" s="207" t="s">
        <v>493</v>
      </c>
      <c r="C13" s="208" t="s">
        <v>485</v>
      </c>
      <c r="D13" s="206">
        <f t="shared" si="0"/>
        <v>179</v>
      </c>
      <c r="E13" s="206" t="s">
        <v>297</v>
      </c>
      <c r="F13" s="206">
        <v>179</v>
      </c>
      <c r="G13" s="93"/>
      <c r="H13" s="93"/>
      <c r="I13" s="93"/>
    </row>
    <row r="14" spans="1:9">
      <c r="A14" s="210" t="s">
        <v>99</v>
      </c>
      <c r="B14" s="212" t="s">
        <v>504</v>
      </c>
      <c r="C14" s="196" t="s">
        <v>497</v>
      </c>
      <c r="D14" s="211">
        <f t="shared" si="0"/>
        <v>382.23</v>
      </c>
      <c r="E14" s="211">
        <v>207.93</v>
      </c>
      <c r="F14" s="211">
        <v>174.3</v>
      </c>
      <c r="G14" s="93"/>
      <c r="H14" s="93"/>
      <c r="I14" s="93"/>
    </row>
    <row r="15" spans="1:9">
      <c r="A15" s="210" t="s">
        <v>216</v>
      </c>
      <c r="B15" s="188" t="s">
        <v>505</v>
      </c>
      <c r="C15" s="188" t="s">
        <v>506</v>
      </c>
      <c r="D15" s="211">
        <f t="shared" si="0"/>
        <v>36</v>
      </c>
      <c r="E15" s="211" t="s">
        <v>297</v>
      </c>
      <c r="F15" s="211">
        <v>36</v>
      </c>
      <c r="G15" s="93"/>
      <c r="H15" s="93"/>
      <c r="I15" s="93"/>
    </row>
    <row r="16" spans="1:9" s="95" customFormat="1" ht="48">
      <c r="A16" s="210" t="s">
        <v>217</v>
      </c>
      <c r="B16" s="216" t="s">
        <v>523</v>
      </c>
      <c r="C16" s="216" t="s">
        <v>529</v>
      </c>
      <c r="D16" s="211">
        <f t="shared" si="0"/>
        <v>280.5</v>
      </c>
      <c r="E16" s="211">
        <v>235.7</v>
      </c>
      <c r="F16" s="211">
        <v>44.8</v>
      </c>
      <c r="G16" s="93"/>
      <c r="H16" s="93"/>
      <c r="I16" s="93"/>
    </row>
    <row r="17" spans="1:9" s="95" customFormat="1" ht="24">
      <c r="A17" s="210" t="s">
        <v>239</v>
      </c>
      <c r="B17" s="139" t="s">
        <v>532</v>
      </c>
      <c r="C17" s="139" t="s">
        <v>533</v>
      </c>
      <c r="D17" s="211">
        <f t="shared" si="0"/>
        <v>0.2</v>
      </c>
      <c r="E17" s="211" t="s">
        <v>297</v>
      </c>
      <c r="F17" s="211">
        <v>0.2</v>
      </c>
      <c r="G17" s="93"/>
      <c r="H17" s="93"/>
      <c r="I17" s="93"/>
    </row>
    <row r="18" spans="1:9" s="95" customFormat="1" ht="36">
      <c r="A18" s="210" t="s">
        <v>242</v>
      </c>
      <c r="B18" s="139" t="s">
        <v>542</v>
      </c>
      <c r="C18" s="139" t="s">
        <v>541</v>
      </c>
      <c r="D18" s="211">
        <f>SUM(E18:F18)</f>
        <v>1189.51</v>
      </c>
      <c r="E18" s="211">
        <v>802.14</v>
      </c>
      <c r="F18" s="211">
        <v>387.37</v>
      </c>
      <c r="G18" s="93"/>
      <c r="H18" s="93"/>
      <c r="I18" s="93"/>
    </row>
    <row r="19" spans="1:9" s="95" customFormat="1">
      <c r="A19" s="210" t="s">
        <v>244</v>
      </c>
      <c r="B19" s="244" t="s">
        <v>297</v>
      </c>
      <c r="C19" s="245" t="s">
        <v>718</v>
      </c>
      <c r="D19" s="257">
        <v>69</v>
      </c>
      <c r="E19" s="258">
        <v>0</v>
      </c>
      <c r="F19" s="259">
        <f t="shared" ref="F19:F36" si="1">D19</f>
        <v>69</v>
      </c>
      <c r="G19" s="93"/>
      <c r="H19" s="93"/>
      <c r="I19" s="93"/>
    </row>
    <row r="20" spans="1:9" s="95" customFormat="1">
      <c r="A20" s="210" t="s">
        <v>247</v>
      </c>
      <c r="B20" s="246" t="s">
        <v>673</v>
      </c>
      <c r="C20" s="247" t="s">
        <v>719</v>
      </c>
      <c r="D20" s="252">
        <v>52</v>
      </c>
      <c r="E20" s="248">
        <v>0</v>
      </c>
      <c r="F20" s="249">
        <f t="shared" si="1"/>
        <v>52</v>
      </c>
      <c r="G20" s="93"/>
      <c r="H20" s="93"/>
      <c r="I20" s="93"/>
    </row>
    <row r="21" spans="1:9" s="95" customFormat="1">
      <c r="A21" s="210" t="s">
        <v>250</v>
      </c>
      <c r="B21" s="246" t="s">
        <v>674</v>
      </c>
      <c r="C21" s="247" t="s">
        <v>720</v>
      </c>
      <c r="D21" s="252">
        <v>45</v>
      </c>
      <c r="E21" s="248">
        <v>0</v>
      </c>
      <c r="F21" s="249">
        <f t="shared" si="1"/>
        <v>45</v>
      </c>
      <c r="G21" s="93"/>
      <c r="H21" s="93"/>
      <c r="I21" s="93"/>
    </row>
    <row r="22" spans="1:9" s="95" customFormat="1">
      <c r="A22" s="210" t="s">
        <v>253</v>
      </c>
      <c r="B22" s="246" t="s">
        <v>675</v>
      </c>
      <c r="C22" s="247" t="s">
        <v>721</v>
      </c>
      <c r="D22" s="252">
        <v>21</v>
      </c>
      <c r="E22" s="248">
        <v>0</v>
      </c>
      <c r="F22" s="249">
        <f t="shared" si="1"/>
        <v>21</v>
      </c>
      <c r="G22" s="93"/>
      <c r="H22" s="93"/>
      <c r="I22" s="93"/>
    </row>
    <row r="23" spans="1:9" s="95" customFormat="1">
      <c r="A23" s="210" t="s">
        <v>256</v>
      </c>
      <c r="B23" s="246" t="s">
        <v>676</v>
      </c>
      <c r="C23" s="247" t="s">
        <v>722</v>
      </c>
      <c r="D23" s="252">
        <v>70</v>
      </c>
      <c r="E23" s="248">
        <v>0</v>
      </c>
      <c r="F23" s="249">
        <f t="shared" si="1"/>
        <v>70</v>
      </c>
      <c r="G23" s="93"/>
      <c r="H23" s="93"/>
      <c r="I23" s="93"/>
    </row>
    <row r="24" spans="1:9" s="95" customFormat="1">
      <c r="A24" s="210" t="s">
        <v>259</v>
      </c>
      <c r="B24" s="246" t="s">
        <v>677</v>
      </c>
      <c r="C24" s="247" t="s">
        <v>723</v>
      </c>
      <c r="D24" s="252">
        <v>80</v>
      </c>
      <c r="E24" s="248">
        <v>0</v>
      </c>
      <c r="F24" s="249">
        <f t="shared" si="1"/>
        <v>80</v>
      </c>
      <c r="G24" s="93"/>
      <c r="H24" s="93"/>
      <c r="I24" s="93"/>
    </row>
    <row r="25" spans="1:9" s="95" customFormat="1">
      <c r="A25" s="210" t="s">
        <v>262</v>
      </c>
      <c r="B25" s="246" t="s">
        <v>679</v>
      </c>
      <c r="C25" s="247" t="s">
        <v>724</v>
      </c>
      <c r="D25" s="252">
        <v>32</v>
      </c>
      <c r="E25" s="248">
        <v>0</v>
      </c>
      <c r="F25" s="249">
        <f t="shared" si="1"/>
        <v>32</v>
      </c>
      <c r="G25" s="93"/>
      <c r="H25" s="93"/>
      <c r="I25" s="93"/>
    </row>
    <row r="26" spans="1:9" s="95" customFormat="1">
      <c r="A26" s="210" t="s">
        <v>264</v>
      </c>
      <c r="B26" s="246" t="s">
        <v>678</v>
      </c>
      <c r="C26" s="247" t="s">
        <v>725</v>
      </c>
      <c r="D26" s="252">
        <v>58</v>
      </c>
      <c r="E26" s="248">
        <v>0</v>
      </c>
      <c r="F26" s="249">
        <f t="shared" si="1"/>
        <v>58</v>
      </c>
      <c r="G26" s="93"/>
      <c r="H26" s="93"/>
      <c r="I26" s="93"/>
    </row>
    <row r="27" spans="1:9" s="95" customFormat="1">
      <c r="A27" s="210" t="s">
        <v>266</v>
      </c>
      <c r="B27" s="246" t="s">
        <v>680</v>
      </c>
      <c r="C27" s="247" t="s">
        <v>726</v>
      </c>
      <c r="D27" s="252">
        <v>27</v>
      </c>
      <c r="E27" s="248">
        <v>0</v>
      </c>
      <c r="F27" s="249">
        <f t="shared" si="1"/>
        <v>27</v>
      </c>
      <c r="G27" s="93"/>
      <c r="H27" s="93"/>
      <c r="I27" s="93"/>
    </row>
    <row r="28" spans="1:9" s="95" customFormat="1">
      <c r="A28" s="210" t="s">
        <v>268</v>
      </c>
      <c r="B28" s="246" t="s">
        <v>681</v>
      </c>
      <c r="C28" s="247" t="s">
        <v>727</v>
      </c>
      <c r="D28" s="252">
        <v>61</v>
      </c>
      <c r="E28" s="248">
        <v>0</v>
      </c>
      <c r="F28" s="249">
        <f t="shared" si="1"/>
        <v>61</v>
      </c>
      <c r="G28" s="93"/>
      <c r="H28" s="93"/>
      <c r="I28" s="93"/>
    </row>
    <row r="29" spans="1:9" s="95" customFormat="1">
      <c r="A29" s="210" t="s">
        <v>270</v>
      </c>
      <c r="B29" s="246" t="s">
        <v>682</v>
      </c>
      <c r="C29" s="247" t="s">
        <v>728</v>
      </c>
      <c r="D29" s="252">
        <v>30</v>
      </c>
      <c r="E29" s="248">
        <v>0</v>
      </c>
      <c r="F29" s="249">
        <f t="shared" si="1"/>
        <v>30</v>
      </c>
      <c r="G29" s="93"/>
      <c r="H29" s="93"/>
      <c r="I29" s="93"/>
    </row>
    <row r="30" spans="1:9" s="95" customFormat="1">
      <c r="A30" s="210" t="s">
        <v>272</v>
      </c>
      <c r="B30" s="246" t="s">
        <v>683</v>
      </c>
      <c r="C30" s="247" t="s">
        <v>729</v>
      </c>
      <c r="D30" s="252">
        <v>40</v>
      </c>
      <c r="E30" s="248">
        <v>0</v>
      </c>
      <c r="F30" s="249">
        <f t="shared" si="1"/>
        <v>40</v>
      </c>
      <c r="G30" s="93"/>
      <c r="H30" s="93"/>
      <c r="I30" s="93"/>
    </row>
    <row r="31" spans="1:9" s="95" customFormat="1">
      <c r="A31" s="210" t="s">
        <v>274</v>
      </c>
      <c r="B31" s="246" t="s">
        <v>684</v>
      </c>
      <c r="C31" s="247" t="s">
        <v>730</v>
      </c>
      <c r="D31" s="252">
        <v>44</v>
      </c>
      <c r="E31" s="248">
        <v>0</v>
      </c>
      <c r="F31" s="249">
        <f t="shared" si="1"/>
        <v>44</v>
      </c>
      <c r="G31" s="93"/>
      <c r="H31" s="93"/>
      <c r="I31" s="93"/>
    </row>
    <row r="32" spans="1:9" s="95" customFormat="1">
      <c r="A32" s="210" t="s">
        <v>276</v>
      </c>
      <c r="B32" s="250" t="s">
        <v>685</v>
      </c>
      <c r="C32" s="251" t="s">
        <v>731</v>
      </c>
      <c r="D32" s="252">
        <v>48</v>
      </c>
      <c r="E32" s="193">
        <v>0</v>
      </c>
      <c r="F32" s="253">
        <f t="shared" si="1"/>
        <v>48</v>
      </c>
      <c r="G32" s="93"/>
      <c r="H32" s="93"/>
      <c r="I32" s="93"/>
    </row>
    <row r="33" spans="1:12" s="95" customFormat="1">
      <c r="A33" s="210" t="s">
        <v>278</v>
      </c>
      <c r="B33" s="250" t="s">
        <v>686</v>
      </c>
      <c r="C33" s="251" t="s">
        <v>732</v>
      </c>
      <c r="D33" s="254">
        <v>56</v>
      </c>
      <c r="E33" s="193">
        <v>0</v>
      </c>
      <c r="F33" s="253">
        <f t="shared" si="1"/>
        <v>56</v>
      </c>
      <c r="G33" s="93"/>
      <c r="H33" s="93"/>
      <c r="I33" s="93"/>
    </row>
    <row r="34" spans="1:12" s="95" customFormat="1">
      <c r="A34" s="210" t="s">
        <v>715</v>
      </c>
      <c r="B34" s="250" t="s">
        <v>687</v>
      </c>
      <c r="C34" s="251" t="s">
        <v>733</v>
      </c>
      <c r="D34" s="254">
        <v>58</v>
      </c>
      <c r="E34" s="193">
        <v>0</v>
      </c>
      <c r="F34" s="253">
        <f t="shared" si="1"/>
        <v>58</v>
      </c>
      <c r="G34" s="93"/>
      <c r="H34" s="93"/>
      <c r="I34" s="93"/>
    </row>
    <row r="35" spans="1:12" s="95" customFormat="1">
      <c r="A35" s="210" t="s">
        <v>716</v>
      </c>
      <c r="B35" s="250" t="s">
        <v>688</v>
      </c>
      <c r="C35" s="251" t="s">
        <v>734</v>
      </c>
      <c r="D35" s="254">
        <v>31</v>
      </c>
      <c r="E35" s="193">
        <v>0</v>
      </c>
      <c r="F35" s="253">
        <f t="shared" si="1"/>
        <v>31</v>
      </c>
      <c r="G35" s="93"/>
      <c r="H35" s="93"/>
      <c r="I35" s="93"/>
    </row>
    <row r="36" spans="1:12">
      <c r="A36" s="210" t="s">
        <v>717</v>
      </c>
      <c r="B36" s="210" t="s">
        <v>689</v>
      </c>
      <c r="C36" s="255" t="s">
        <v>735</v>
      </c>
      <c r="D36" s="256">
        <v>40</v>
      </c>
      <c r="E36" s="193">
        <v>0</v>
      </c>
      <c r="F36" s="253">
        <f t="shared" si="1"/>
        <v>40</v>
      </c>
      <c r="G36" s="42"/>
      <c r="H36" s="42"/>
      <c r="I36" s="42"/>
    </row>
    <row r="38" spans="1:12">
      <c r="B38" s="60"/>
    </row>
    <row r="39" spans="1:12">
      <c r="B39" s="60"/>
    </row>
    <row r="40" spans="1:12">
      <c r="B40" s="60"/>
    </row>
    <row r="41" spans="1:12" ht="12" customHeight="1"/>
    <row r="42" spans="1:12" ht="15.75" customHeight="1">
      <c r="A42" s="366" t="s">
        <v>285</v>
      </c>
      <c r="B42" s="366"/>
      <c r="C42" s="366"/>
      <c r="D42" s="366"/>
      <c r="E42" s="366"/>
      <c r="F42" s="366"/>
      <c r="G42" s="366"/>
      <c r="H42" s="152"/>
      <c r="I42" s="152"/>
      <c r="J42" s="152"/>
      <c r="K42" s="152"/>
      <c r="L42" s="152"/>
    </row>
    <row r="43" spans="1:12" ht="16.5" customHeight="1">
      <c r="A43" s="311" t="s">
        <v>286</v>
      </c>
      <c r="B43" s="311"/>
      <c r="C43" s="311"/>
      <c r="D43" s="368" t="s">
        <v>57</v>
      </c>
      <c r="E43" s="368"/>
      <c r="F43" s="125"/>
      <c r="G43" s="125"/>
      <c r="H43" s="125"/>
      <c r="I43" s="125"/>
      <c r="J43" s="125"/>
      <c r="K43" s="125"/>
      <c r="L43" s="125"/>
    </row>
    <row r="44" spans="1:12" ht="15.75">
      <c r="A44" s="270" t="s">
        <v>287</v>
      </c>
      <c r="B44" s="270"/>
      <c r="C44" s="270"/>
      <c r="D44" s="270"/>
      <c r="E44" s="125"/>
      <c r="F44" s="125"/>
      <c r="G44" s="125"/>
      <c r="H44" s="125"/>
      <c r="I44" s="125"/>
      <c r="J44" s="125"/>
      <c r="K44" s="125"/>
      <c r="L44" s="125"/>
    </row>
    <row r="45" spans="1:12">
      <c r="A45" s="126"/>
      <c r="B45" s="125"/>
      <c r="C45" s="125"/>
      <c r="D45" s="125"/>
      <c r="E45" s="125"/>
      <c r="F45" s="125"/>
      <c r="G45" s="125"/>
      <c r="H45" s="125"/>
      <c r="I45" s="125"/>
      <c r="J45" s="125"/>
      <c r="K45" s="125"/>
      <c r="L45" s="125"/>
    </row>
    <row r="46" spans="1:12">
      <c r="A46" s="127"/>
      <c r="B46" s="125"/>
      <c r="C46" s="125"/>
      <c r="D46" s="125"/>
      <c r="E46" s="125"/>
      <c r="F46" s="125"/>
      <c r="G46" s="125"/>
      <c r="H46" s="125"/>
      <c r="I46" s="125"/>
      <c r="J46" s="125"/>
      <c r="K46" s="125"/>
      <c r="L46" s="125"/>
    </row>
    <row r="47" spans="1:12" ht="12.75" customHeight="1">
      <c r="A47" s="283" t="s">
        <v>288</v>
      </c>
      <c r="B47" s="283"/>
      <c r="C47" s="283"/>
      <c r="D47" s="125"/>
      <c r="E47" s="125"/>
      <c r="F47" s="125"/>
      <c r="G47" s="125"/>
      <c r="H47" s="125"/>
      <c r="I47" s="125"/>
      <c r="J47" s="125"/>
      <c r="K47" s="125"/>
      <c r="L47" s="125"/>
    </row>
    <row r="48" spans="1:12">
      <c r="A48" s="283"/>
      <c r="B48" s="283"/>
      <c r="C48" s="283"/>
      <c r="D48" s="125"/>
      <c r="E48" s="125"/>
      <c r="F48" s="125"/>
      <c r="G48" s="125"/>
      <c r="H48" s="125"/>
      <c r="I48" s="125"/>
      <c r="J48" s="125"/>
      <c r="K48" s="125"/>
      <c r="L48" s="125"/>
    </row>
    <row r="49" spans="1:12">
      <c r="A49" s="127"/>
      <c r="B49" s="125"/>
      <c r="C49" s="125"/>
      <c r="D49" s="125"/>
      <c r="E49" s="125"/>
      <c r="F49" s="125"/>
      <c r="G49" s="125"/>
      <c r="H49" s="125"/>
      <c r="I49" s="125"/>
      <c r="J49" s="125"/>
      <c r="K49" s="125"/>
      <c r="L49" s="125"/>
    </row>
  </sheetData>
  <mergeCells count="7">
    <mergeCell ref="A43:C43"/>
    <mergeCell ref="A47:C48"/>
    <mergeCell ref="D43:E43"/>
    <mergeCell ref="B3:E3"/>
    <mergeCell ref="A44:D44"/>
    <mergeCell ref="B4:D4"/>
    <mergeCell ref="A42:G42"/>
  </mergeCells>
  <pageMargins left="0.70866137742996205" right="0.70866137742996205" top="0.74803149700164795" bottom="0.74803149700164795" header="0.31496062874794001" footer="0.31496062874794001"/>
  <pageSetup paperSize="9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MyOffice-CoreFramework-Android/26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№1-мз</vt:lpstr>
      <vt:lpstr>№1-1мз</vt:lpstr>
      <vt:lpstr>№2-мз</vt:lpstr>
      <vt:lpstr>№2-1мз</vt:lpstr>
      <vt:lpstr>№3-мз</vt:lpstr>
      <vt:lpstr>№4-мз</vt:lpstr>
      <vt:lpstr>№5-мз</vt:lpstr>
      <vt:lpstr>№6-мз</vt:lpstr>
      <vt:lpstr>№7мз</vt:lpstr>
      <vt:lpstr>№8мз</vt:lpstr>
      <vt:lpstr>№9мз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 Windows</cp:lastModifiedBy>
  <cp:lastPrinted>2023-01-25T06:15:03Z</cp:lastPrinted>
  <dcterms:modified xsi:type="dcterms:W3CDTF">2023-01-25T06:15:06Z</dcterms:modified>
</cp:coreProperties>
</file>