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832" windowHeight="12120" activeTab="0"/>
  </bookViews>
  <sheets>
    <sheet name="доходы" sheetId="1" r:id="rId1"/>
  </sheets>
  <externalReferences>
    <externalReference r:id="rId4"/>
    <externalReference r:id="rId5"/>
  </externalReferences>
  <definedNames>
    <definedName name="_xlnm.Print_Titles" localSheetId="0">'доходы'!$7:$9</definedName>
    <definedName name="_xlnm.Print_Area" localSheetId="0">'доходы'!$A$1:$K$47</definedName>
  </definedNames>
  <calcPr fullCalcOnLoad="1" fullPrecision="0"/>
</workbook>
</file>

<file path=xl/sharedStrings.xml><?xml version="1.0" encoding="utf-8"?>
<sst xmlns="http://schemas.openxmlformats.org/spreadsheetml/2006/main" count="85" uniqueCount="85">
  <si>
    <t xml:space="preserve">тыс. рублей 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</si>
  <si>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</si>
  <si>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</si>
  <si>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</si>
  <si>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</si>
  <si>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</si>
  <si>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</si>
  <si>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</si>
  <si>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</si>
  <si>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</si>
  <si>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</si>
  <si>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</si>
  <si>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</si>
  <si>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</si>
  <si>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</si>
  <si>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</si>
  <si>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</si>
  <si>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</si>
  <si>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</si>
  <si>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</si>
  <si>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</si>
  <si>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</si>
  <si>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</si>
  <si>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</si>
  <si>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</si>
  <si>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</si>
  <si>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</si>
  <si>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</si>
  <si>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</si>
  <si>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</si>
  <si>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</si>
  <si>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</si>
  <si>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</si>
  <si>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</si>
  <si>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</si>
  <si>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</si>
  <si>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</si>
  <si>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</si>
  <si>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</si>
  <si>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</si>
  <si>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</si>
  <si>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</si>
  <si>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</si>
  <si>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</si>
  <si>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</si>
  <si>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</si>
  <si>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</si>
  <si>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</si>
  <si>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</si>
  <si>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</si>
  <si>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</si>
  <si>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</si>
  <si>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</si>
  <si>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</si>
  <si>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Сведения</t>
  </si>
  <si>
    <t>Наименование доходов</t>
  </si>
  <si>
    <t>1 05 03000 01 0000 110</t>
  </si>
  <si>
    <t>Единый сельскохозяйственный налог</t>
  </si>
  <si>
    <t>на 2022 год</t>
  </si>
  <si>
    <t>Темп роста (снижения), %</t>
  </si>
  <si>
    <t>1 05 02000 02 0000 110</t>
  </si>
  <si>
    <t>Единый налог на вмененный доход для отдельных видов деятельности</t>
  </si>
  <si>
    <t>1 06 01000 04 0000 110</t>
  </si>
  <si>
    <t>Налог на имущество физических лиц</t>
  </si>
  <si>
    <t>Земельный налог</t>
  </si>
  <si>
    <t>1 06 06000 04 0000 110</t>
  </si>
  <si>
    <t>1 05 04000 02 0000 110</t>
  </si>
  <si>
    <t>Налог, взимаемый в связи с применением патента</t>
  </si>
  <si>
    <t>Показатели бюджета Осинниковского городского округа</t>
  </si>
  <si>
    <t>2 02 10000 00 0000 150</t>
  </si>
  <si>
    <t>2 02 20000 00 0000 150</t>
  </si>
  <si>
    <t>2 02 30000 00 0000 150</t>
  </si>
  <si>
    <t>2 02 40000 00 0000 150</t>
  </si>
  <si>
    <t>на 2023 год</t>
  </si>
  <si>
    <t>показателей бюджета на 2023 год к показателям бюджета на 2022 год</t>
  </si>
  <si>
    <t xml:space="preserve"> о доходах бюджета по видам доходов на 2022 год и на плановый период 2023 и 2024 годов</t>
  </si>
  <si>
    <t>на 2024 год</t>
  </si>
  <si>
    <t xml:space="preserve">показателей бюджета на 2022 год к ожидаемому исполнению за 2021 год (оценке текущего финансового года) </t>
  </si>
  <si>
    <t>показателей бюджета на 2024 год к показателям бюджета на 2023 год</t>
  </si>
  <si>
    <t xml:space="preserve"> в сравнении с ожидаемым исполнением за 2021 год (оценка текущего финансового года)  </t>
  </si>
  <si>
    <t>и отчетом за 2020 год (отчетный финансовый год)</t>
  </si>
  <si>
    <t>Отчет за 2020 год (отчетный финансовый год)</t>
  </si>
  <si>
    <t>Ожидаемое исполнение за 2021 год (оценка текущего финансового года)</t>
  </si>
  <si>
    <t>Темп роста (снижения) ожидаемого исполнения за 2021 год (оценки текущего финансового года) к отчету за 2020 год (отчетному финансовому году), %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</si>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</sst>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right" wrapText="1"/>
    </xf>
    <xf numFmtId="3" fontId="4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 indent="2"/>
    </xf>
    <xf numFmtId="172" fontId="46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4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172" fontId="48" fillId="33" borderId="10" xfId="0" applyNumberFormat="1" applyFont="1" applyFill="1" applyBorder="1" applyAlignment="1">
      <alignment vertical="center"/>
    </xf>
    <xf numFmtId="172" fontId="48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vertical="center"/>
    </xf>
    <xf numFmtId="172" fontId="49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vertical="center"/>
    </xf>
    <xf numFmtId="172" fontId="48" fillId="33" borderId="10" xfId="0" applyNumberFormat="1" applyFont="1" applyFill="1" applyBorder="1" applyAlignment="1">
      <alignment horizontal="right" vertical="center"/>
    </xf>
    <xf numFmtId="172" fontId="49" fillId="33" borderId="10" xfId="0" applyNumberFormat="1" applyFont="1" applyFill="1" applyBorder="1" applyAlignment="1">
      <alignment horizontal="right" vertical="center"/>
    </xf>
    <xf numFmtId="172" fontId="5" fillId="33" borderId="10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center"/>
    </xf>
    <xf numFmtId="3" fontId="4" fillId="33" borderId="13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Alignment="1">
      <alignment horizont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" fillId="33" borderId="16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1" xfId="53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orova\AppData\Local\Temp\Temp1_&#1040;&#1054;&#1043;&#1054;%2015.11.zip\&#1052;&#1060;%2015.11\&#1054;&#1094;&#1077;&#1085;&#1082;&#1072;%20&#1086;&#1078;&#1080;&#1076;&#1072;&#1077;&#1084;&#1086;&#1075;&#1086;%20&#1080;&#1089;&#1087;&#1086;&#1083;&#1085;&#1077;&#1085;&#1080;&#1103;%20&#1073;&#1102;&#1076;&#1078;&#1077;&#1090;&#1072;%20&#1079;&#1072;%20202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orova\AppData\Local\Temp\Temp1_&#1040;&#1054;&#1043;&#1054;%2015.11.zip\&#1052;&#1060;%2015.11\&#1087;&#1088;&#1086;&#1077;&#1082;&#1090;%20&#1088;&#1077;&#1096;&#1077;&#1085;&#1080;&#1103;\&#1087;&#1088;&#1080;&#1083;&#1086;&#1078;&#1077;&#1085;&#1080;&#1077;%20%201(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11">
          <cell r="F11">
            <v>260604</v>
          </cell>
        </row>
        <row r="12">
          <cell r="F12">
            <v>11357</v>
          </cell>
        </row>
        <row r="14">
          <cell r="F14">
            <v>16350</v>
          </cell>
        </row>
        <row r="15">
          <cell r="F15">
            <v>4750</v>
          </cell>
        </row>
        <row r="16">
          <cell r="F16">
            <v>0</v>
          </cell>
        </row>
        <row r="17">
          <cell r="F17">
            <v>9900</v>
          </cell>
        </row>
        <row r="19">
          <cell r="F19">
            <v>5090</v>
          </cell>
        </row>
        <row r="20">
          <cell r="F20">
            <v>1480</v>
          </cell>
        </row>
        <row r="21">
          <cell r="F21">
            <v>18395</v>
          </cell>
        </row>
        <row r="22">
          <cell r="F22">
            <v>8100</v>
          </cell>
        </row>
        <row r="23">
          <cell r="F23">
            <v>25333</v>
          </cell>
        </row>
        <row r="27">
          <cell r="F27">
            <v>1752</v>
          </cell>
        </row>
        <row r="28">
          <cell r="F28">
            <v>4667</v>
          </cell>
        </row>
        <row r="31">
          <cell r="F31">
            <v>845</v>
          </cell>
        </row>
        <row r="32">
          <cell r="F32">
            <v>401</v>
          </cell>
        </row>
        <row r="33">
          <cell r="F33">
            <v>2888</v>
          </cell>
        </row>
        <row r="36">
          <cell r="F36">
            <v>1805671.2000000002</v>
          </cell>
        </row>
        <row r="37">
          <cell r="F37">
            <v>513203</v>
          </cell>
        </row>
        <row r="40">
          <cell r="F40">
            <v>253889.5</v>
          </cell>
        </row>
        <row r="41">
          <cell r="F41">
            <v>952026.2000000001</v>
          </cell>
        </row>
        <row r="42">
          <cell r="F42">
            <v>86552.5</v>
          </cell>
        </row>
        <row r="43">
          <cell r="F43">
            <v>2087.9</v>
          </cell>
        </row>
        <row r="44">
          <cell r="F44">
            <v>-1077.2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C19">
            <v>277709</v>
          </cell>
          <cell r="D19">
            <v>289009</v>
          </cell>
          <cell r="E19">
            <v>301805</v>
          </cell>
        </row>
        <row r="24">
          <cell r="C24">
            <v>11045</v>
          </cell>
          <cell r="D24">
            <v>11499</v>
          </cell>
          <cell r="E24">
            <v>11690</v>
          </cell>
        </row>
        <row r="35">
          <cell r="C35">
            <v>25630</v>
          </cell>
          <cell r="D35">
            <v>26655</v>
          </cell>
          <cell r="E35">
            <v>27721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3">
          <cell r="C43">
            <v>10</v>
          </cell>
          <cell r="D43">
            <v>10</v>
          </cell>
          <cell r="E43">
            <v>10</v>
          </cell>
        </row>
        <row r="45">
          <cell r="C45">
            <v>12910</v>
          </cell>
          <cell r="D45">
            <v>13920</v>
          </cell>
          <cell r="E45">
            <v>13930</v>
          </cell>
        </row>
        <row r="48">
          <cell r="C48">
            <v>5280</v>
          </cell>
          <cell r="D48">
            <v>5280</v>
          </cell>
          <cell r="E48">
            <v>5280</v>
          </cell>
        </row>
        <row r="50">
          <cell r="C50">
            <v>1565</v>
          </cell>
          <cell r="D50">
            <v>1565</v>
          </cell>
          <cell r="E50">
            <v>1565</v>
          </cell>
        </row>
        <row r="53">
          <cell r="C53">
            <v>19000</v>
          </cell>
          <cell r="D53">
            <v>19100</v>
          </cell>
          <cell r="E53">
            <v>19200</v>
          </cell>
        </row>
        <row r="58">
          <cell r="C58">
            <v>8200</v>
          </cell>
          <cell r="D58">
            <v>8200</v>
          </cell>
          <cell r="E58">
            <v>8200</v>
          </cell>
        </row>
        <row r="62">
          <cell r="C62">
            <v>26659</v>
          </cell>
          <cell r="D62">
            <v>27152</v>
          </cell>
          <cell r="E62">
            <v>27670</v>
          </cell>
        </row>
        <row r="78">
          <cell r="C78">
            <v>1822</v>
          </cell>
          <cell r="D78">
            <v>1895</v>
          </cell>
          <cell r="E78">
            <v>1971</v>
          </cell>
        </row>
        <row r="86">
          <cell r="C86">
            <v>1150</v>
          </cell>
          <cell r="D86">
            <v>1200</v>
          </cell>
          <cell r="E86">
            <v>1250</v>
          </cell>
        </row>
        <row r="94">
          <cell r="C94">
            <v>608</v>
          </cell>
        </row>
        <row r="105">
          <cell r="C105">
            <v>315</v>
          </cell>
        </row>
        <row r="141">
          <cell r="C141">
            <v>701</v>
          </cell>
          <cell r="D141">
            <v>701</v>
          </cell>
          <cell r="E141">
            <v>851</v>
          </cell>
        </row>
        <row r="148">
          <cell r="C148">
            <v>359565</v>
          </cell>
          <cell r="D148">
            <v>169474</v>
          </cell>
          <cell r="E148">
            <v>154574</v>
          </cell>
        </row>
        <row r="153">
          <cell r="C153">
            <v>121253.90000000001</v>
          </cell>
          <cell r="D153">
            <v>175732.19999999998</v>
          </cell>
          <cell r="E153">
            <v>137723.9</v>
          </cell>
        </row>
        <row r="187">
          <cell r="C187">
            <v>936660.7999999999</v>
          </cell>
          <cell r="D187">
            <v>934845.6</v>
          </cell>
          <cell r="E187">
            <v>934637.2</v>
          </cell>
        </row>
        <row r="238">
          <cell r="C238">
            <v>134793.6</v>
          </cell>
          <cell r="D238">
            <v>25896.8</v>
          </cell>
          <cell r="E238">
            <v>25896</v>
          </cell>
        </row>
        <row r="245">
          <cell r="C245">
            <v>553</v>
          </cell>
          <cell r="D245">
            <v>356</v>
          </cell>
          <cell r="E245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J10" sqref="J10"/>
    </sheetView>
  </sheetViews>
  <sheetFormatPr defaultColWidth="9.140625" defaultRowHeight="15"/>
  <cols>
    <col min="1" max="1" width="26.7109375" style="21" customWidth="1"/>
    <col min="2" max="2" width="46.00390625" style="4" customWidth="1"/>
    <col min="3" max="3" width="18.00390625" style="4" customWidth="1"/>
    <col min="4" max="4" width="18.8515625" style="4" customWidth="1"/>
    <col min="5" max="5" width="24.00390625" style="4" customWidth="1"/>
    <col min="6" max="8" width="18.57421875" style="4" customWidth="1"/>
    <col min="9" max="9" width="21.8515625" style="4" customWidth="1"/>
    <col min="10" max="10" width="16.8515625" style="4" customWidth="1"/>
    <col min="11" max="11" width="15.140625" style="5" bestFit="1" customWidth="1"/>
    <col min="12" max="12" width="9.421875" style="4" customWidth="1"/>
    <col min="13" max="13" width="9.140625" style="4" customWidth="1"/>
    <col min="14" max="14" width="15.57421875" style="4" customWidth="1"/>
    <col min="15" max="16384" width="9.140625" style="4" customWidth="1"/>
  </cols>
  <sheetData>
    <row r="1" spans="1:11" ht="1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 t="s">
        <v>79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4" t="s">
        <v>80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">
      <c r="A5" s="7"/>
      <c r="B5" s="1"/>
      <c r="C5" s="1"/>
      <c r="D5" s="1"/>
      <c r="E5" s="1"/>
      <c r="F5" s="1"/>
      <c r="G5" s="1"/>
      <c r="H5" s="1"/>
      <c r="I5" s="1"/>
      <c r="J5" s="1"/>
      <c r="K5" s="8"/>
    </row>
    <row r="6" spans="1:11" ht="15">
      <c r="A6" s="7"/>
      <c r="B6" s="1"/>
      <c r="C6" s="2"/>
      <c r="D6" s="2"/>
      <c r="E6" s="9"/>
      <c r="F6" s="30"/>
      <c r="G6" s="30"/>
      <c r="H6" s="30"/>
      <c r="I6" s="10"/>
      <c r="J6" s="10"/>
      <c r="K6" s="11" t="s">
        <v>0</v>
      </c>
    </row>
    <row r="7" spans="1:11" ht="40.5" customHeight="1">
      <c r="A7" s="35" t="s">
        <v>1</v>
      </c>
      <c r="B7" s="35" t="s">
        <v>55</v>
      </c>
      <c r="C7" s="35" t="s">
        <v>81</v>
      </c>
      <c r="D7" s="35" t="s">
        <v>82</v>
      </c>
      <c r="E7" s="37" t="s">
        <v>83</v>
      </c>
      <c r="F7" s="31" t="s">
        <v>68</v>
      </c>
      <c r="G7" s="32"/>
      <c r="H7" s="33"/>
      <c r="I7" s="31" t="s">
        <v>59</v>
      </c>
      <c r="J7" s="32"/>
      <c r="K7" s="33"/>
    </row>
    <row r="8" spans="1:11" ht="164.25" customHeight="1">
      <c r="A8" s="36"/>
      <c r="B8" s="36"/>
      <c r="C8" s="36"/>
      <c r="D8" s="36"/>
      <c r="E8" s="38"/>
      <c r="F8" s="12" t="s">
        <v>58</v>
      </c>
      <c r="G8" s="6" t="s">
        <v>73</v>
      </c>
      <c r="H8" s="6" t="s">
        <v>76</v>
      </c>
      <c r="I8" s="6" t="s">
        <v>77</v>
      </c>
      <c r="J8" s="6" t="s">
        <v>74</v>
      </c>
      <c r="K8" s="6" t="s">
        <v>78</v>
      </c>
    </row>
    <row r="9" spans="1:1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13">
        <v>11</v>
      </c>
    </row>
    <row r="10" spans="1:11" ht="30.75">
      <c r="A10" s="14" t="s">
        <v>2</v>
      </c>
      <c r="B10" s="15" t="s">
        <v>3</v>
      </c>
      <c r="C10" s="22">
        <f>C11+C13+C15+C20+C24+C26+C27+C28+C29+C30+C31+C25</f>
        <v>356344.5</v>
      </c>
      <c r="D10" s="22">
        <f>D11+D13+D15+D20+D24+D26+D27+D28+D29+D30+D31</f>
        <v>371912</v>
      </c>
      <c r="E10" s="23">
        <f aca="true" t="shared" si="0" ref="E10:E27">SUM(D10/C10*100)</f>
        <v>104.4</v>
      </c>
      <c r="F10" s="22">
        <f>F11+F13+F15+F20+F24+F26+F27+F28+F29+F30+F31</f>
        <v>392604</v>
      </c>
      <c r="G10" s="22">
        <f>G11+G13+G15+G20+G24+G26+G27+G28+G29+G30+G31</f>
        <v>407110</v>
      </c>
      <c r="H10" s="22">
        <f>H11+H13+H15+H20+H24+H26+H27+H28+H29+H30+H31</f>
        <v>422068</v>
      </c>
      <c r="I10" s="23">
        <f>SUM(F10/D10*100)</f>
        <v>105.6</v>
      </c>
      <c r="J10" s="23">
        <f aca="true" t="shared" si="1" ref="J10:J25">SUM(G10/F10*100)</f>
        <v>103.7</v>
      </c>
      <c r="K10" s="23">
        <f aca="true" t="shared" si="2" ref="K10:K26">SUM(H10/G10*100)</f>
        <v>103.7</v>
      </c>
    </row>
    <row r="11" spans="1:11" ht="21">
      <c r="A11" s="3" t="s">
        <v>4</v>
      </c>
      <c r="B11" s="16" t="s">
        <v>5</v>
      </c>
      <c r="C11" s="24">
        <f>SUM(C12:C12)</f>
        <v>249935.6</v>
      </c>
      <c r="D11" s="24">
        <f>SUM(D12:D12)</f>
        <v>260604</v>
      </c>
      <c r="E11" s="25">
        <f>SUM(D11/C11*100)</f>
        <v>104.3</v>
      </c>
      <c r="F11" s="24">
        <f>SUM(F12:F12)</f>
        <v>277709</v>
      </c>
      <c r="G11" s="24">
        <f>SUM(G12:G12)</f>
        <v>289009</v>
      </c>
      <c r="H11" s="24">
        <f>SUM(H12:H12)</f>
        <v>301805</v>
      </c>
      <c r="I11" s="25">
        <f aca="true" t="shared" si="3" ref="I10:I26">SUM(F11/D11*100)</f>
        <v>106.6</v>
      </c>
      <c r="J11" s="25">
        <f t="shared" si="1"/>
        <v>104.1</v>
      </c>
      <c r="K11" s="25">
        <f t="shared" si="2"/>
        <v>104.4</v>
      </c>
    </row>
    <row r="12" spans="1:11" ht="21">
      <c r="A12" s="3" t="s">
        <v>42</v>
      </c>
      <c r="B12" s="17" t="s">
        <v>43</v>
      </c>
      <c r="C12" s="24">
        <v>249935.6</v>
      </c>
      <c r="D12" s="24">
        <f>'[1]справка'!$F$11</f>
        <v>260604</v>
      </c>
      <c r="E12" s="25">
        <f t="shared" si="0"/>
        <v>104.3</v>
      </c>
      <c r="F12" s="26">
        <f>'[2]Лист1'!$C$19</f>
        <v>277709</v>
      </c>
      <c r="G12" s="26">
        <f>'[2]Лист1'!$D$19</f>
        <v>289009</v>
      </c>
      <c r="H12" s="26">
        <f>'[2]Лист1'!$E$19</f>
        <v>301805</v>
      </c>
      <c r="I12" s="25">
        <f t="shared" si="3"/>
        <v>106.6</v>
      </c>
      <c r="J12" s="25">
        <f t="shared" si="1"/>
        <v>104.1</v>
      </c>
      <c r="K12" s="25">
        <f t="shared" si="2"/>
        <v>104.4</v>
      </c>
    </row>
    <row r="13" spans="1:11" ht="46.5">
      <c r="A13" s="3" t="s">
        <v>6</v>
      </c>
      <c r="B13" s="16" t="s">
        <v>7</v>
      </c>
      <c r="C13" s="24">
        <f>SUM(C14)</f>
        <v>8772.5</v>
      </c>
      <c r="D13" s="24">
        <f>SUM(D14)</f>
        <v>11357</v>
      </c>
      <c r="E13" s="25">
        <f t="shared" si="0"/>
        <v>129.5</v>
      </c>
      <c r="F13" s="24">
        <f>F14</f>
        <v>11045</v>
      </c>
      <c r="G13" s="24">
        <f>G14</f>
        <v>11499</v>
      </c>
      <c r="H13" s="24">
        <f>H14</f>
        <v>11690</v>
      </c>
      <c r="I13" s="25">
        <f t="shared" si="3"/>
        <v>97.3</v>
      </c>
      <c r="J13" s="25">
        <f t="shared" si="1"/>
        <v>104.1</v>
      </c>
      <c r="K13" s="25">
        <f t="shared" si="2"/>
        <v>101.7</v>
      </c>
    </row>
    <row r="14" spans="1:11" ht="46.5">
      <c r="A14" s="3" t="s">
        <v>44</v>
      </c>
      <c r="B14" s="17" t="s">
        <v>45</v>
      </c>
      <c r="C14" s="24">
        <v>8772.5</v>
      </c>
      <c r="D14" s="24">
        <f>'[1]справка'!$F$12</f>
        <v>11357</v>
      </c>
      <c r="E14" s="25">
        <f t="shared" si="0"/>
        <v>129.5</v>
      </c>
      <c r="F14" s="24">
        <f>'[2]Лист1'!$C$24</f>
        <v>11045</v>
      </c>
      <c r="G14" s="24">
        <f>'[2]Лист1'!$D$24</f>
        <v>11499</v>
      </c>
      <c r="H14" s="24">
        <f>'[2]Лист1'!$E$24</f>
        <v>11690</v>
      </c>
      <c r="I14" s="25">
        <f t="shared" si="3"/>
        <v>97.3</v>
      </c>
      <c r="J14" s="25">
        <f t="shared" si="1"/>
        <v>104.1</v>
      </c>
      <c r="K14" s="25">
        <f t="shared" si="2"/>
        <v>101.7</v>
      </c>
    </row>
    <row r="15" spans="1:11" ht="21">
      <c r="A15" s="3" t="s">
        <v>8</v>
      </c>
      <c r="B15" s="16" t="s">
        <v>9</v>
      </c>
      <c r="C15" s="24">
        <f>C16+C17+C18+C19</f>
        <v>32781.3</v>
      </c>
      <c r="D15" s="24">
        <f>D16+D17+D18+D19</f>
        <v>31000</v>
      </c>
      <c r="E15" s="25">
        <f t="shared" si="0"/>
        <v>94.6</v>
      </c>
      <c r="F15" s="24">
        <f>F16+F17+F18+F19</f>
        <v>38550</v>
      </c>
      <c r="G15" s="24">
        <f>G16+G17+G18+G19</f>
        <v>40585</v>
      </c>
      <c r="H15" s="24">
        <f>H16+H17+H18+H19</f>
        <v>41661</v>
      </c>
      <c r="I15" s="25">
        <f t="shared" si="3"/>
        <v>124.4</v>
      </c>
      <c r="J15" s="25">
        <f t="shared" si="1"/>
        <v>105.3</v>
      </c>
      <c r="K15" s="25">
        <f t="shared" si="2"/>
        <v>102.7</v>
      </c>
    </row>
    <row r="16" spans="1:11" ht="30.75">
      <c r="A16" s="3" t="s">
        <v>46</v>
      </c>
      <c r="B16" s="17" t="s">
        <v>47</v>
      </c>
      <c r="C16" s="24">
        <v>14511.7</v>
      </c>
      <c r="D16" s="24">
        <f>'[1]справка'!$F$14</f>
        <v>16350</v>
      </c>
      <c r="E16" s="25">
        <f t="shared" si="0"/>
        <v>112.7</v>
      </c>
      <c r="F16" s="24">
        <f>'[2]Лист1'!$C$35</f>
        <v>25630</v>
      </c>
      <c r="G16" s="24">
        <f>'[2]Лист1'!$D$35</f>
        <v>26655</v>
      </c>
      <c r="H16" s="24">
        <f>'[2]Лист1'!$E$35</f>
        <v>27721</v>
      </c>
      <c r="I16" s="25">
        <f t="shared" si="3"/>
        <v>156.8</v>
      </c>
      <c r="J16" s="25">
        <f t="shared" si="1"/>
        <v>104</v>
      </c>
      <c r="K16" s="25">
        <f t="shared" si="2"/>
        <v>104</v>
      </c>
    </row>
    <row r="17" spans="1:11" ht="30.75">
      <c r="A17" s="3" t="s">
        <v>60</v>
      </c>
      <c r="B17" s="17" t="s">
        <v>61</v>
      </c>
      <c r="C17" s="24">
        <v>17653.7</v>
      </c>
      <c r="D17" s="24">
        <f>'[1]справка'!$F$15</f>
        <v>4750</v>
      </c>
      <c r="E17" s="25">
        <f t="shared" si="0"/>
        <v>26.9</v>
      </c>
      <c r="F17" s="24">
        <f>'[2]Лист1'!$C$41</f>
        <v>0</v>
      </c>
      <c r="G17" s="24">
        <f>'[2]Лист1'!$D$41</f>
        <v>0</v>
      </c>
      <c r="H17" s="24">
        <f>'[2]Лист1'!$E$41</f>
        <v>0</v>
      </c>
      <c r="I17" s="25">
        <f t="shared" si="3"/>
        <v>0</v>
      </c>
      <c r="J17" s="25" t="e">
        <f t="shared" si="1"/>
        <v>#DIV/0!</v>
      </c>
      <c r="K17" s="25" t="e">
        <f t="shared" si="2"/>
        <v>#DIV/0!</v>
      </c>
    </row>
    <row r="18" spans="1:11" ht="21">
      <c r="A18" s="3" t="s">
        <v>56</v>
      </c>
      <c r="B18" s="17" t="s">
        <v>57</v>
      </c>
      <c r="C18" s="24">
        <v>-9.1</v>
      </c>
      <c r="D18" s="24">
        <f>'[1]справка'!$F$16</f>
        <v>0</v>
      </c>
      <c r="E18" s="25">
        <f t="shared" si="0"/>
        <v>0</v>
      </c>
      <c r="F18" s="24">
        <f>'[2]Лист1'!$C$43</f>
        <v>10</v>
      </c>
      <c r="G18" s="24">
        <f>'[2]Лист1'!$D$43</f>
        <v>10</v>
      </c>
      <c r="H18" s="24">
        <f>'[2]Лист1'!$E$43</f>
        <v>10</v>
      </c>
      <c r="I18" s="25" t="e">
        <f>SUM(F18/D18*100)</f>
        <v>#DIV/0!</v>
      </c>
      <c r="J18" s="25">
        <f t="shared" si="1"/>
        <v>100</v>
      </c>
      <c r="K18" s="25">
        <f t="shared" si="2"/>
        <v>100</v>
      </c>
    </row>
    <row r="19" spans="1:11" ht="30.75">
      <c r="A19" s="3" t="s">
        <v>66</v>
      </c>
      <c r="B19" s="17" t="s">
        <v>67</v>
      </c>
      <c r="C19" s="24">
        <v>625</v>
      </c>
      <c r="D19" s="24">
        <f>'[1]справка'!$F$17</f>
        <v>9900</v>
      </c>
      <c r="E19" s="25">
        <f t="shared" si="0"/>
        <v>1584</v>
      </c>
      <c r="F19" s="24">
        <f>'[2]Лист1'!$C$45</f>
        <v>12910</v>
      </c>
      <c r="G19" s="24">
        <f>'[2]Лист1'!$D$45</f>
        <v>13920</v>
      </c>
      <c r="H19" s="24">
        <f>'[2]Лист1'!$E$45</f>
        <v>13930</v>
      </c>
      <c r="I19" s="25">
        <f t="shared" si="3"/>
        <v>130.4</v>
      </c>
      <c r="J19" s="25">
        <f t="shared" si="1"/>
        <v>107.8</v>
      </c>
      <c r="K19" s="25">
        <f t="shared" si="2"/>
        <v>100.1</v>
      </c>
    </row>
    <row r="20" spans="1:11" ht="21">
      <c r="A20" s="3" t="s">
        <v>10</v>
      </c>
      <c r="B20" s="16" t="s">
        <v>11</v>
      </c>
      <c r="C20" s="24">
        <f>SUM(C21:C23)</f>
        <v>23784.4</v>
      </c>
      <c r="D20" s="24">
        <f>SUM(D21:D23)</f>
        <v>24965</v>
      </c>
      <c r="E20" s="25">
        <f t="shared" si="0"/>
        <v>105</v>
      </c>
      <c r="F20" s="24">
        <f>SUM(F21:F23)</f>
        <v>25845</v>
      </c>
      <c r="G20" s="24">
        <f>SUM(G21:G23)</f>
        <v>25945</v>
      </c>
      <c r="H20" s="24">
        <f>SUM(H21:H23)</f>
        <v>26045</v>
      </c>
      <c r="I20" s="25">
        <f t="shared" si="3"/>
        <v>103.5</v>
      </c>
      <c r="J20" s="25">
        <f t="shared" si="1"/>
        <v>100.4</v>
      </c>
      <c r="K20" s="25">
        <f t="shared" si="2"/>
        <v>100.4</v>
      </c>
    </row>
    <row r="21" spans="1:11" ht="21">
      <c r="A21" s="3" t="s">
        <v>62</v>
      </c>
      <c r="B21" s="17" t="s">
        <v>63</v>
      </c>
      <c r="C21" s="24">
        <v>6487.4</v>
      </c>
      <c r="D21" s="24">
        <f>'[1]справка'!$F$19</f>
        <v>5090</v>
      </c>
      <c r="E21" s="25">
        <f t="shared" si="0"/>
        <v>78.5</v>
      </c>
      <c r="F21" s="24">
        <f>'[2]Лист1'!$C$48</f>
        <v>5280</v>
      </c>
      <c r="G21" s="24">
        <f>'[2]Лист1'!$D$48</f>
        <v>5280</v>
      </c>
      <c r="H21" s="24">
        <f>'[2]Лист1'!$E$48</f>
        <v>5280</v>
      </c>
      <c r="I21" s="25">
        <f t="shared" si="3"/>
        <v>103.7</v>
      </c>
      <c r="J21" s="25">
        <f t="shared" si="1"/>
        <v>100</v>
      </c>
      <c r="K21" s="25">
        <f t="shared" si="2"/>
        <v>100</v>
      </c>
    </row>
    <row r="22" spans="1:11" ht="21">
      <c r="A22" s="3" t="s">
        <v>48</v>
      </c>
      <c r="B22" s="17" t="s">
        <v>49</v>
      </c>
      <c r="C22" s="24">
        <v>1551.6</v>
      </c>
      <c r="D22" s="24">
        <f>'[1]справка'!$F$20</f>
        <v>1480</v>
      </c>
      <c r="E22" s="25">
        <f t="shared" si="0"/>
        <v>95.4</v>
      </c>
      <c r="F22" s="24">
        <f>'[2]Лист1'!$C$50</f>
        <v>1565</v>
      </c>
      <c r="G22" s="24">
        <f>'[2]Лист1'!$D$50</f>
        <v>1565</v>
      </c>
      <c r="H22" s="24">
        <f>'[2]Лист1'!$E$50</f>
        <v>1565</v>
      </c>
      <c r="I22" s="25">
        <f t="shared" si="3"/>
        <v>105.7</v>
      </c>
      <c r="J22" s="25">
        <f t="shared" si="1"/>
        <v>100</v>
      </c>
      <c r="K22" s="25">
        <f t="shared" si="2"/>
        <v>100</v>
      </c>
    </row>
    <row r="23" spans="1:11" ht="21">
      <c r="A23" s="3" t="s">
        <v>65</v>
      </c>
      <c r="B23" s="17" t="s">
        <v>64</v>
      </c>
      <c r="C23" s="24">
        <v>15745.4</v>
      </c>
      <c r="D23" s="24">
        <f>'[1]справка'!$F$21</f>
        <v>18395</v>
      </c>
      <c r="E23" s="25">
        <f t="shared" si="0"/>
        <v>116.8</v>
      </c>
      <c r="F23" s="24">
        <f>'[2]Лист1'!$C$53</f>
        <v>19000</v>
      </c>
      <c r="G23" s="24">
        <f>'[2]Лист1'!$D$53</f>
        <v>19100</v>
      </c>
      <c r="H23" s="24">
        <f>'[2]Лист1'!$E$53</f>
        <v>19200</v>
      </c>
      <c r="I23" s="25">
        <f t="shared" si="3"/>
        <v>103.3</v>
      </c>
      <c r="J23" s="25">
        <f t="shared" si="1"/>
        <v>100.5</v>
      </c>
      <c r="K23" s="25">
        <f t="shared" si="2"/>
        <v>100.5</v>
      </c>
    </row>
    <row r="24" spans="1:11" ht="21">
      <c r="A24" s="3" t="s">
        <v>12</v>
      </c>
      <c r="B24" s="16" t="s">
        <v>13</v>
      </c>
      <c r="C24" s="24">
        <v>8263.4</v>
      </c>
      <c r="D24" s="24">
        <f>'[1]справка'!$F$22</f>
        <v>8100</v>
      </c>
      <c r="E24" s="25">
        <f t="shared" si="0"/>
        <v>98</v>
      </c>
      <c r="F24" s="24">
        <f>'[2]Лист1'!$C$58</f>
        <v>8200</v>
      </c>
      <c r="G24" s="24">
        <f>'[2]Лист1'!$D$58</f>
        <v>8200</v>
      </c>
      <c r="H24" s="24">
        <f>'[2]Лист1'!$E$58</f>
        <v>8200</v>
      </c>
      <c r="I24" s="25">
        <f t="shared" si="3"/>
        <v>101.2</v>
      </c>
      <c r="J24" s="25">
        <f t="shared" si="1"/>
        <v>100</v>
      </c>
      <c r="K24" s="25">
        <f t="shared" si="2"/>
        <v>100</v>
      </c>
    </row>
    <row r="25" spans="1:11" ht="46.5">
      <c r="A25" s="3" t="s">
        <v>14</v>
      </c>
      <c r="B25" s="16" t="s">
        <v>15</v>
      </c>
      <c r="C25" s="24">
        <v>0</v>
      </c>
      <c r="D25" s="24">
        <v>0</v>
      </c>
      <c r="E25" s="25" t="e">
        <f t="shared" si="0"/>
        <v>#DIV/0!</v>
      </c>
      <c r="F25" s="24">
        <v>0</v>
      </c>
      <c r="G25" s="24">
        <v>0</v>
      </c>
      <c r="H25" s="24">
        <v>0</v>
      </c>
      <c r="I25" s="25" t="e">
        <f t="shared" si="3"/>
        <v>#DIV/0!</v>
      </c>
      <c r="J25" s="25" t="e">
        <f t="shared" si="1"/>
        <v>#DIV/0!</v>
      </c>
      <c r="K25" s="25" t="e">
        <f t="shared" si="2"/>
        <v>#DIV/0!</v>
      </c>
    </row>
    <row r="26" spans="1:11" ht="62.25">
      <c r="A26" s="3" t="s">
        <v>16</v>
      </c>
      <c r="B26" s="16" t="s">
        <v>17</v>
      </c>
      <c r="C26" s="24">
        <v>25443.8</v>
      </c>
      <c r="D26" s="24">
        <f>'[1]справка'!$F$23</f>
        <v>25333</v>
      </c>
      <c r="E26" s="25">
        <f t="shared" si="0"/>
        <v>99.6</v>
      </c>
      <c r="F26" s="24">
        <f>'[2]Лист1'!$C$62</f>
        <v>26659</v>
      </c>
      <c r="G26" s="24">
        <f>'[2]Лист1'!$D$62</f>
        <v>27152</v>
      </c>
      <c r="H26" s="24">
        <f>'[2]Лист1'!$E$62</f>
        <v>27670</v>
      </c>
      <c r="I26" s="25">
        <f t="shared" si="3"/>
        <v>105.2</v>
      </c>
      <c r="J26" s="25">
        <f>SUM(G26/F26*100)</f>
        <v>101.8</v>
      </c>
      <c r="K26" s="25">
        <f t="shared" si="2"/>
        <v>101.9</v>
      </c>
    </row>
    <row r="27" spans="1:11" ht="30.75">
      <c r="A27" s="3" t="s">
        <v>18</v>
      </c>
      <c r="B27" s="16" t="s">
        <v>19</v>
      </c>
      <c r="C27" s="24">
        <v>2234.4</v>
      </c>
      <c r="D27" s="24">
        <f>'[1]справка'!$F$27</f>
        <v>1752</v>
      </c>
      <c r="E27" s="25">
        <f t="shared" si="0"/>
        <v>78.4</v>
      </c>
      <c r="F27" s="24">
        <f>'[2]Лист1'!$C$78</f>
        <v>1822</v>
      </c>
      <c r="G27" s="24">
        <f>'[2]Лист1'!$D$78</f>
        <v>1895</v>
      </c>
      <c r="H27" s="24">
        <f>'[2]Лист1'!$E$78</f>
        <v>1971</v>
      </c>
      <c r="I27" s="25">
        <f>SUM(F27/D27*100)</f>
        <v>104</v>
      </c>
      <c r="J27" s="25">
        <f aca="true" t="shared" si="4" ref="J27:K30">SUM(G27/F27*100)</f>
        <v>104</v>
      </c>
      <c r="K27" s="25">
        <f t="shared" si="4"/>
        <v>104</v>
      </c>
    </row>
    <row r="28" spans="1:11" ht="46.5">
      <c r="A28" s="3" t="s">
        <v>20</v>
      </c>
      <c r="B28" s="16" t="s">
        <v>84</v>
      </c>
      <c r="C28" s="24">
        <v>905.5</v>
      </c>
      <c r="D28" s="24">
        <f>'[1]справка'!$F$28</f>
        <v>4667</v>
      </c>
      <c r="E28" s="25">
        <f>SUM(D28/C28*100)</f>
        <v>515.4</v>
      </c>
      <c r="F28" s="24">
        <f>'[2]Лист1'!$C$86</f>
        <v>1150</v>
      </c>
      <c r="G28" s="24">
        <f>'[2]Лист1'!$D$86</f>
        <v>1200</v>
      </c>
      <c r="H28" s="24">
        <f>'[2]Лист1'!$E$86</f>
        <v>1250</v>
      </c>
      <c r="I28" s="25">
        <f>SUM(F28/D28*100)</f>
        <v>24.6</v>
      </c>
      <c r="J28" s="25">
        <f t="shared" si="4"/>
        <v>104.3</v>
      </c>
      <c r="K28" s="25">
        <f t="shared" si="4"/>
        <v>104.2</v>
      </c>
    </row>
    <row r="29" spans="1:11" ht="30.75">
      <c r="A29" s="3" t="s">
        <v>21</v>
      </c>
      <c r="B29" s="16" t="s">
        <v>22</v>
      </c>
      <c r="C29" s="24">
        <v>1636.9</v>
      </c>
      <c r="D29" s="24">
        <f>'[1]справка'!$F$31</f>
        <v>845</v>
      </c>
      <c r="E29" s="25">
        <f>SUM(D29/C29*100)</f>
        <v>51.6</v>
      </c>
      <c r="F29" s="24">
        <f>'[2]Лист1'!$C$94</f>
        <v>608</v>
      </c>
      <c r="G29" s="24">
        <v>608</v>
      </c>
      <c r="H29" s="24">
        <v>608</v>
      </c>
      <c r="I29" s="25">
        <f>SUM(F29/D29*100)</f>
        <v>72</v>
      </c>
      <c r="J29" s="25">
        <f t="shared" si="4"/>
        <v>100</v>
      </c>
      <c r="K29" s="25">
        <f t="shared" si="4"/>
        <v>100</v>
      </c>
    </row>
    <row r="30" spans="1:11" ht="30.75">
      <c r="A30" s="3" t="s">
        <v>23</v>
      </c>
      <c r="B30" s="16" t="s">
        <v>24</v>
      </c>
      <c r="C30" s="24">
        <v>1832</v>
      </c>
      <c r="D30" s="24">
        <f>'[1]справка'!$F$32</f>
        <v>401</v>
      </c>
      <c r="E30" s="25">
        <f>SUM(D30/C30*100)</f>
        <v>21.9</v>
      </c>
      <c r="F30" s="24">
        <f>'[2]Лист1'!$C$105</f>
        <v>315</v>
      </c>
      <c r="G30" s="24">
        <v>316</v>
      </c>
      <c r="H30" s="24">
        <v>317</v>
      </c>
      <c r="I30" s="25">
        <f>SUM(F30/D30*100)</f>
        <v>78.6</v>
      </c>
      <c r="J30" s="25">
        <f t="shared" si="4"/>
        <v>100.3</v>
      </c>
      <c r="K30" s="25">
        <f t="shared" si="4"/>
        <v>100.3</v>
      </c>
    </row>
    <row r="31" spans="1:11" ht="21">
      <c r="A31" s="3" t="s">
        <v>25</v>
      </c>
      <c r="B31" s="16" t="s">
        <v>26</v>
      </c>
      <c r="C31" s="24">
        <v>754.7</v>
      </c>
      <c r="D31" s="24">
        <f>'[1]справка'!$F$33</f>
        <v>2888</v>
      </c>
      <c r="E31" s="25">
        <f>SUM(D31/C31*100)</f>
        <v>382.7</v>
      </c>
      <c r="F31" s="26">
        <f>'[2]Лист1'!$C$141</f>
        <v>701</v>
      </c>
      <c r="G31" s="26">
        <f>'[2]Лист1'!$D$141</f>
        <v>701</v>
      </c>
      <c r="H31" s="26">
        <f>'[2]Лист1'!$E$141</f>
        <v>851</v>
      </c>
      <c r="I31" s="25">
        <f>SUM(F31/D31*100)</f>
        <v>24.3</v>
      </c>
      <c r="J31" s="25">
        <f>SUM(G31/F31*100)</f>
        <v>100</v>
      </c>
      <c r="K31" s="25">
        <f>SUM(H31/G31*100)</f>
        <v>121.4</v>
      </c>
    </row>
    <row r="32" spans="1:11" ht="20.25">
      <c r="A32" s="14" t="s">
        <v>27</v>
      </c>
      <c r="B32" s="15" t="s">
        <v>28</v>
      </c>
      <c r="C32" s="27">
        <f>C33+C40+C42</f>
        <v>1604879.3</v>
      </c>
      <c r="D32" s="27">
        <f>D33+D40+D42</f>
        <v>1806681.9</v>
      </c>
      <c r="E32" s="23">
        <f>D32/C32*100</f>
        <v>112.6</v>
      </c>
      <c r="F32" s="27">
        <f>F33+F40+F42</f>
        <v>1552826.3</v>
      </c>
      <c r="G32" s="27">
        <f>G33+G40+G42</f>
        <v>1306304.6</v>
      </c>
      <c r="H32" s="27">
        <f>H33+H40+H42</f>
        <v>1253187.1</v>
      </c>
      <c r="I32" s="23">
        <f>F32/D32*100</f>
        <v>85.9</v>
      </c>
      <c r="J32" s="23">
        <f>G32/F32*100</f>
        <v>84.1</v>
      </c>
      <c r="K32" s="23">
        <f>H32/G32*100</f>
        <v>95.9</v>
      </c>
    </row>
    <row r="33" spans="1:11" s="1" customFormat="1" ht="46.5">
      <c r="A33" s="3" t="s">
        <v>29</v>
      </c>
      <c r="B33" s="16" t="s">
        <v>30</v>
      </c>
      <c r="C33" s="28">
        <f>C34+C35+C36+C37</f>
        <v>1597388.6</v>
      </c>
      <c r="D33" s="28">
        <f>'[1]справка'!$F$36</f>
        <v>1805671.2</v>
      </c>
      <c r="E33" s="25">
        <f>D33/C33*100</f>
        <v>113</v>
      </c>
      <c r="F33" s="28">
        <f>F34+F35+F36+F37</f>
        <v>1552273.3</v>
      </c>
      <c r="G33" s="28">
        <f>G34+G35+G36+G37</f>
        <v>1305948.6</v>
      </c>
      <c r="H33" s="28">
        <f>H34+H35+H36+H37</f>
        <v>1252831.1</v>
      </c>
      <c r="I33" s="25">
        <f>F33/D33*100</f>
        <v>86</v>
      </c>
      <c r="J33" s="25">
        <f aca="true" t="shared" si="5" ref="J33:J42">G33/F33*100</f>
        <v>84.1</v>
      </c>
      <c r="K33" s="25">
        <f aca="true" t="shared" si="6" ref="K33:K42">H33/G33*100</f>
        <v>95.9</v>
      </c>
    </row>
    <row r="34" spans="1:14" ht="30.75">
      <c r="A34" s="3" t="s">
        <v>69</v>
      </c>
      <c r="B34" s="17" t="s">
        <v>50</v>
      </c>
      <c r="C34" s="28">
        <v>700265</v>
      </c>
      <c r="D34" s="28">
        <f>'[1]справка'!$F$37</f>
        <v>513203</v>
      </c>
      <c r="E34" s="25">
        <f aca="true" t="shared" si="7" ref="E34:E41">D34/C34*100</f>
        <v>73.3</v>
      </c>
      <c r="F34" s="28">
        <f>'[2]Лист1'!$C$148</f>
        <v>359565</v>
      </c>
      <c r="G34" s="28">
        <f>'[2]Лист1'!$D$148</f>
        <v>169474</v>
      </c>
      <c r="H34" s="28">
        <f>'[2]Лист1'!$E$148</f>
        <v>154574</v>
      </c>
      <c r="I34" s="25">
        <f aca="true" t="shared" si="8" ref="I34:I40">F34/D34*100</f>
        <v>70.1</v>
      </c>
      <c r="J34" s="25">
        <f t="shared" si="5"/>
        <v>47.1</v>
      </c>
      <c r="K34" s="25">
        <f t="shared" si="6"/>
        <v>91.2</v>
      </c>
      <c r="N34" s="18"/>
    </row>
    <row r="35" spans="1:14" ht="46.5">
      <c r="A35" s="3" t="s">
        <v>70</v>
      </c>
      <c r="B35" s="17" t="s">
        <v>51</v>
      </c>
      <c r="C35" s="28">
        <v>181125.9</v>
      </c>
      <c r="D35" s="28">
        <f>'[1]справка'!$F$40</f>
        <v>253889.5</v>
      </c>
      <c r="E35" s="25">
        <f t="shared" si="7"/>
        <v>140.2</v>
      </c>
      <c r="F35" s="29">
        <f>'[2]Лист1'!$C$153</f>
        <v>121253.9</v>
      </c>
      <c r="G35" s="29">
        <f>'[2]Лист1'!$D$153</f>
        <v>175732.2</v>
      </c>
      <c r="H35" s="29">
        <f>'[2]Лист1'!$E$153</f>
        <v>137723.9</v>
      </c>
      <c r="I35" s="25">
        <f t="shared" si="8"/>
        <v>47.8</v>
      </c>
      <c r="J35" s="25">
        <f t="shared" si="5"/>
        <v>144.9</v>
      </c>
      <c r="K35" s="25">
        <f t="shared" si="6"/>
        <v>78.4</v>
      </c>
      <c r="N35" s="18"/>
    </row>
    <row r="36" spans="1:14" ht="30.75">
      <c r="A36" s="3" t="s">
        <v>71</v>
      </c>
      <c r="B36" s="17" t="s">
        <v>52</v>
      </c>
      <c r="C36" s="28">
        <v>690399.4</v>
      </c>
      <c r="D36" s="28">
        <f>'[1]справка'!$F$41</f>
        <v>952026.2</v>
      </c>
      <c r="E36" s="25">
        <f t="shared" si="7"/>
        <v>137.9</v>
      </c>
      <c r="F36" s="28">
        <f>'[2]Лист1'!$C$187</f>
        <v>936660.8</v>
      </c>
      <c r="G36" s="28">
        <f>'[2]Лист1'!$D$187</f>
        <v>934845.6</v>
      </c>
      <c r="H36" s="28">
        <f>'[2]Лист1'!$E$187</f>
        <v>934637.2</v>
      </c>
      <c r="I36" s="25">
        <f t="shared" si="8"/>
        <v>98.4</v>
      </c>
      <c r="J36" s="25">
        <f t="shared" si="5"/>
        <v>99.8</v>
      </c>
      <c r="K36" s="25">
        <f t="shared" si="6"/>
        <v>100</v>
      </c>
      <c r="N36" s="18"/>
    </row>
    <row r="37" spans="1:14" ht="21">
      <c r="A37" s="3" t="s">
        <v>72</v>
      </c>
      <c r="B37" s="17" t="s">
        <v>53</v>
      </c>
      <c r="C37" s="28">
        <v>25598.3</v>
      </c>
      <c r="D37" s="28">
        <f>'[1]справка'!$F$42</f>
        <v>86552.5</v>
      </c>
      <c r="E37" s="25">
        <f t="shared" si="7"/>
        <v>338.1</v>
      </c>
      <c r="F37" s="28">
        <f>'[2]Лист1'!$C$238</f>
        <v>134793.6</v>
      </c>
      <c r="G37" s="28">
        <f>'[2]Лист1'!$D$238</f>
        <v>25896.8</v>
      </c>
      <c r="H37" s="28">
        <f>'[2]Лист1'!$E$238</f>
        <v>25896</v>
      </c>
      <c r="I37" s="25">
        <f t="shared" si="8"/>
        <v>155.7</v>
      </c>
      <c r="J37" s="25">
        <f t="shared" si="5"/>
        <v>19.2</v>
      </c>
      <c r="K37" s="25">
        <f t="shared" si="6"/>
        <v>100</v>
      </c>
      <c r="N37" s="18"/>
    </row>
    <row r="38" spans="1:14" ht="46.5" hidden="1">
      <c r="A38" s="3" t="s">
        <v>31</v>
      </c>
      <c r="B38" s="16" t="s">
        <v>32</v>
      </c>
      <c r="C38" s="28"/>
      <c r="D38" s="28"/>
      <c r="E38" s="25" t="e">
        <f t="shared" si="7"/>
        <v>#DIV/0!</v>
      </c>
      <c r="F38" s="28"/>
      <c r="G38" s="28"/>
      <c r="H38" s="28"/>
      <c r="I38" s="25" t="e">
        <f t="shared" si="8"/>
        <v>#DIV/0!</v>
      </c>
      <c r="J38" s="25" t="e">
        <f t="shared" si="5"/>
        <v>#DIV/0!</v>
      </c>
      <c r="K38" s="25" t="e">
        <f t="shared" si="6"/>
        <v>#DIV/0!</v>
      </c>
      <c r="N38" s="18"/>
    </row>
    <row r="39" spans="1:14" ht="30.75" hidden="1">
      <c r="A39" s="19" t="s">
        <v>33</v>
      </c>
      <c r="B39" s="16" t="s">
        <v>34</v>
      </c>
      <c r="C39" s="28"/>
      <c r="D39" s="28"/>
      <c r="E39" s="25" t="e">
        <f t="shared" si="7"/>
        <v>#DIV/0!</v>
      </c>
      <c r="F39" s="28"/>
      <c r="G39" s="28"/>
      <c r="H39" s="28"/>
      <c r="I39" s="25" t="e">
        <f t="shared" si="8"/>
        <v>#DIV/0!</v>
      </c>
      <c r="J39" s="25" t="e">
        <f t="shared" si="5"/>
        <v>#DIV/0!</v>
      </c>
      <c r="K39" s="25" t="e">
        <f t="shared" si="6"/>
        <v>#DIV/0!</v>
      </c>
      <c r="N39" s="18"/>
    </row>
    <row r="40" spans="1:14" ht="30.75">
      <c r="A40" s="3" t="s">
        <v>35</v>
      </c>
      <c r="B40" s="16" t="s">
        <v>36</v>
      </c>
      <c r="C40" s="28">
        <v>7748.2</v>
      </c>
      <c r="D40" s="28">
        <f>'[1]справка'!$F$43</f>
        <v>2087.9</v>
      </c>
      <c r="E40" s="25">
        <f t="shared" si="7"/>
        <v>26.9</v>
      </c>
      <c r="F40" s="28">
        <f>'[2]Лист1'!$C$245</f>
        <v>553</v>
      </c>
      <c r="G40" s="28">
        <f>'[2]Лист1'!$D$245</f>
        <v>356</v>
      </c>
      <c r="H40" s="28">
        <f>'[2]Лист1'!$E$245</f>
        <v>356</v>
      </c>
      <c r="I40" s="25">
        <f t="shared" si="8"/>
        <v>26.5</v>
      </c>
      <c r="J40" s="25">
        <f t="shared" si="5"/>
        <v>64.4</v>
      </c>
      <c r="K40" s="25">
        <f t="shared" si="6"/>
        <v>100</v>
      </c>
      <c r="N40" s="18"/>
    </row>
    <row r="41" spans="1:11" ht="140.25" hidden="1">
      <c r="A41" s="3" t="s">
        <v>37</v>
      </c>
      <c r="B41" s="16" t="s">
        <v>38</v>
      </c>
      <c r="C41" s="28"/>
      <c r="D41" s="28"/>
      <c r="E41" s="25" t="e">
        <f t="shared" si="7"/>
        <v>#DIV/0!</v>
      </c>
      <c r="F41" s="28"/>
      <c r="G41" s="28"/>
      <c r="H41" s="28"/>
      <c r="I41" s="25"/>
      <c r="J41" s="25" t="e">
        <f t="shared" si="5"/>
        <v>#DIV/0!</v>
      </c>
      <c r="K41" s="25" t="e">
        <f t="shared" si="6"/>
        <v>#DIV/0!</v>
      </c>
    </row>
    <row r="42" spans="1:11" ht="62.25">
      <c r="A42" s="3" t="s">
        <v>39</v>
      </c>
      <c r="B42" s="16" t="s">
        <v>40</v>
      </c>
      <c r="C42" s="28">
        <v>-257.5</v>
      </c>
      <c r="D42" s="28">
        <f>'[1]справка'!$F$44</f>
        <v>-1077.2</v>
      </c>
      <c r="E42" s="25"/>
      <c r="F42" s="28">
        <v>0</v>
      </c>
      <c r="G42" s="28">
        <v>0</v>
      </c>
      <c r="H42" s="28">
        <v>0</v>
      </c>
      <c r="I42" s="25">
        <f>F42/D42*100</f>
        <v>0</v>
      </c>
      <c r="J42" s="25" t="e">
        <f t="shared" si="5"/>
        <v>#DIV/0!</v>
      </c>
      <c r="K42" s="25" t="e">
        <f t="shared" si="6"/>
        <v>#DIV/0!</v>
      </c>
    </row>
    <row r="43" spans="1:11" ht="20.25">
      <c r="A43" s="14" t="s">
        <v>41</v>
      </c>
      <c r="B43" s="15"/>
      <c r="C43" s="27">
        <f>C10+C32</f>
        <v>1961223.8</v>
      </c>
      <c r="D43" s="27">
        <f>D10+D32</f>
        <v>2178593.9</v>
      </c>
      <c r="E43" s="23">
        <f>D43/C43*100</f>
        <v>111.1</v>
      </c>
      <c r="F43" s="27">
        <f>F10+F32</f>
        <v>1945430.3</v>
      </c>
      <c r="G43" s="27">
        <f>G10+G32</f>
        <v>1713414.6</v>
      </c>
      <c r="H43" s="27">
        <f>H10+H32</f>
        <v>1675255.1</v>
      </c>
      <c r="I43" s="23">
        <f>F43/D43*100</f>
        <v>89.3</v>
      </c>
      <c r="J43" s="23">
        <f>G43/F43*100</f>
        <v>88.1</v>
      </c>
      <c r="K43" s="23">
        <f>H43/G43*100</f>
        <v>97.8</v>
      </c>
    </row>
    <row r="45" ht="15">
      <c r="A45" s="20"/>
    </row>
    <row r="46" spans="1:10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</sheetData>
  <sheetProtection/>
  <mergeCells count="12">
    <mergeCell ref="D7:D8"/>
    <mergeCell ref="F7:H7"/>
    <mergeCell ref="F6:H6"/>
    <mergeCell ref="I7:K7"/>
    <mergeCell ref="A1:K1"/>
    <mergeCell ref="A2:K2"/>
    <mergeCell ref="A7:A8"/>
    <mergeCell ref="B7:B8"/>
    <mergeCell ref="C7:C8"/>
    <mergeCell ref="E7:E8"/>
    <mergeCell ref="A3:K3"/>
    <mergeCell ref="A4:K4"/>
  </mergeCells>
  <printOptions/>
  <pageMargins left="0.5511811023622047" right="0.5511811023622047" top="0.5511811023622047" bottom="0.5511811023622047" header="0.31496062992125984" footer="0.31496062992125984"/>
  <pageSetup fitToHeight="0" horizontalDpi="600" verticalDpi="600" orientation="landscape" paperSize="8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Надточий С.А.</dc:creator>
  <cp:keywords/>
  <dc:description/>
  <cp:lastModifiedBy>Fedorova</cp:lastModifiedBy>
  <cp:lastPrinted>2020-11-24T03:58:15Z</cp:lastPrinted>
  <dcterms:created xsi:type="dcterms:W3CDTF">2019-05-07T08:33:47Z</dcterms:created>
  <dcterms:modified xsi:type="dcterms:W3CDTF">2021-11-12T09:00:46Z</dcterms:modified>
  <cp:category/>
  <cp:version/>
  <cp:contentType/>
  <cp:contentStatus/>
</cp:coreProperties>
</file>